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0490" windowHeight="8700"/>
  </bookViews>
  <sheets>
    <sheet name="4 квартал для печати" sheetId="5" r:id="rId1"/>
    <sheet name="2 квартал" sheetId="4" state="hidden" r:id="rId2"/>
  </sheets>
  <definedNames>
    <definedName name="_xlnm.Print_Area" localSheetId="1">'2 квартал'!$A$1:$F$142</definedName>
    <definedName name="_xlnm.Print_Area" localSheetId="0">'4 квартал для печати'!$A$1:$F$140</definedName>
  </definedNames>
  <calcPr calcId="145621"/>
</workbook>
</file>

<file path=xl/calcChain.xml><?xml version="1.0" encoding="utf-8"?>
<calcChain xmlns="http://schemas.openxmlformats.org/spreadsheetml/2006/main">
  <c r="F124" i="5" l="1"/>
  <c r="F123" i="5"/>
  <c r="F117" i="5"/>
  <c r="E53" i="5"/>
  <c r="E54" i="5"/>
  <c r="E55" i="5"/>
  <c r="E56" i="5"/>
  <c r="E57" i="5"/>
  <c r="E58" i="5"/>
  <c r="C73" i="5" l="1"/>
  <c r="E62" i="5" l="1"/>
  <c r="E98" i="5"/>
  <c r="D96" i="5" l="1"/>
  <c r="E96" i="5" s="1"/>
  <c r="C126" i="5" l="1"/>
  <c r="C125" i="5"/>
  <c r="E99" i="5" l="1"/>
  <c r="F98" i="5"/>
  <c r="F97" i="4"/>
  <c r="E97" i="4"/>
  <c r="E52" i="5"/>
  <c r="F47" i="5"/>
  <c r="C45" i="5"/>
  <c r="C43" i="5" s="1"/>
  <c r="D45" i="5"/>
  <c r="D43" i="5" s="1"/>
  <c r="E47" i="5"/>
  <c r="E48" i="5"/>
  <c r="E50" i="5"/>
  <c r="C59" i="5"/>
  <c r="D59" i="5"/>
  <c r="E45" i="5" l="1"/>
  <c r="F59" i="5"/>
  <c r="F45" i="5"/>
  <c r="E59" i="5"/>
  <c r="E43" i="5"/>
  <c r="D111" i="4"/>
  <c r="D110" i="4"/>
  <c r="F43" i="5" l="1"/>
  <c r="F100" i="4"/>
  <c r="F101" i="4"/>
  <c r="F102" i="4"/>
  <c r="F103" i="4"/>
  <c r="F88" i="4"/>
  <c r="F89" i="4"/>
  <c r="F90" i="4"/>
  <c r="F9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64" i="4"/>
  <c r="F65" i="4"/>
  <c r="F66" i="4"/>
  <c r="F67" i="4"/>
  <c r="F68" i="4"/>
  <c r="F49" i="4"/>
  <c r="F50" i="4"/>
  <c r="F51" i="4"/>
  <c r="F52" i="4"/>
  <c r="F53" i="4"/>
  <c r="F54" i="4"/>
  <c r="F55" i="4"/>
  <c r="F56" i="4"/>
  <c r="F57" i="4"/>
  <c r="F58" i="4"/>
  <c r="F44" i="4"/>
  <c r="F46" i="4"/>
  <c r="D89" i="4"/>
  <c r="D124" i="4" l="1"/>
  <c r="D118" i="4"/>
  <c r="C105" i="4"/>
  <c r="D105" i="4"/>
  <c r="E106" i="4"/>
  <c r="D45" i="4"/>
  <c r="D109" i="4" l="1"/>
  <c r="D74" i="4"/>
  <c r="D75" i="4" s="1"/>
  <c r="F99" i="5"/>
  <c r="D126" i="5"/>
  <c r="D125" i="5"/>
  <c r="E124" i="5"/>
  <c r="E123" i="5"/>
  <c r="E117" i="5"/>
  <c r="F110" i="5"/>
  <c r="E110" i="5"/>
  <c r="F109" i="5"/>
  <c r="E109" i="5"/>
  <c r="D108" i="5"/>
  <c r="C108" i="5"/>
  <c r="E102" i="5"/>
  <c r="F96" i="5"/>
  <c r="D91" i="5"/>
  <c r="F91" i="5" s="1"/>
  <c r="C91" i="5"/>
  <c r="F90" i="5"/>
  <c r="E90" i="5"/>
  <c r="F89" i="5"/>
  <c r="E89" i="5"/>
  <c r="F88" i="5"/>
  <c r="E88" i="5"/>
  <c r="F87" i="5"/>
  <c r="E87" i="5"/>
  <c r="F86" i="5"/>
  <c r="E86" i="5"/>
  <c r="E80" i="5"/>
  <c r="D74" i="5"/>
  <c r="C74" i="5"/>
  <c r="D71" i="5"/>
  <c r="D73" i="5" s="1"/>
  <c r="C71" i="5"/>
  <c r="D69" i="5"/>
  <c r="D77" i="5" s="1"/>
  <c r="D79" i="5" s="1"/>
  <c r="C69" i="5"/>
  <c r="C77" i="5" s="1"/>
  <c r="F65" i="5"/>
  <c r="E65" i="5"/>
  <c r="F63" i="5"/>
  <c r="E63" i="5"/>
  <c r="F62" i="5"/>
  <c r="E44" i="4"/>
  <c r="E46" i="4"/>
  <c r="F48" i="4"/>
  <c r="E126" i="5" l="1"/>
  <c r="F126" i="5"/>
  <c r="E125" i="5"/>
  <c r="F125" i="5"/>
  <c r="E79" i="5"/>
  <c r="D75" i="5"/>
  <c r="D76" i="5"/>
  <c r="E73" i="5"/>
  <c r="C75" i="5"/>
  <c r="C76" i="5"/>
  <c r="E91" i="5"/>
  <c r="E71" i="5"/>
  <c r="E108" i="5"/>
  <c r="F108" i="5"/>
  <c r="E100" i="5"/>
  <c r="C81" i="5"/>
  <c r="E69" i="5"/>
  <c r="D81" i="5"/>
  <c r="D83" i="5" s="1"/>
  <c r="D78" i="5"/>
  <c r="F69" i="5"/>
  <c r="F71" i="5"/>
  <c r="F74" i="5"/>
  <c r="E74" i="5"/>
  <c r="E118" i="4"/>
  <c r="E75" i="5" l="1"/>
  <c r="C82" i="5"/>
  <c r="E76" i="5"/>
  <c r="F77" i="5"/>
  <c r="E77" i="5"/>
  <c r="C78" i="5"/>
  <c r="F81" i="5"/>
  <c r="D82" i="5"/>
  <c r="F82" i="5" s="1"/>
  <c r="E81" i="5"/>
  <c r="E83" i="5" l="1"/>
  <c r="E78" i="5"/>
  <c r="D84" i="5"/>
  <c r="E82" i="5"/>
  <c r="D126" i="4"/>
  <c r="D127" i="4"/>
  <c r="D97" i="4"/>
  <c r="D69" i="4"/>
  <c r="E84" i="5" l="1"/>
  <c r="E133" i="4" l="1"/>
  <c r="E132" i="4"/>
  <c r="E131" i="4"/>
  <c r="E130" i="4"/>
  <c r="F127" i="4"/>
  <c r="F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F117" i="4"/>
  <c r="E117" i="4"/>
  <c r="F116" i="4"/>
  <c r="E116" i="4"/>
  <c r="F114" i="4"/>
  <c r="E114" i="4"/>
  <c r="F113" i="4"/>
  <c r="E113" i="4"/>
  <c r="F112" i="4"/>
  <c r="F111" i="4"/>
  <c r="E111" i="4"/>
  <c r="F110" i="4"/>
  <c r="E110" i="4"/>
  <c r="F108" i="4"/>
  <c r="E108" i="4"/>
  <c r="F107" i="4"/>
  <c r="E107" i="4"/>
  <c r="F106" i="4"/>
  <c r="F105" i="4"/>
  <c r="E105" i="4"/>
  <c r="E103" i="4"/>
  <c r="E102" i="4"/>
  <c r="E101" i="4"/>
  <c r="E100" i="4"/>
  <c r="F99" i="4"/>
  <c r="E99" i="4"/>
  <c r="F98" i="4"/>
  <c r="E98" i="4"/>
  <c r="D92" i="4"/>
  <c r="C92" i="4"/>
  <c r="E91" i="4"/>
  <c r="E90" i="4"/>
  <c r="E89" i="4"/>
  <c r="E88" i="4"/>
  <c r="F87" i="4"/>
  <c r="E87" i="4"/>
  <c r="E80" i="4"/>
  <c r="C76" i="4"/>
  <c r="D71" i="4"/>
  <c r="D73" i="4" s="1"/>
  <c r="C73" i="4"/>
  <c r="F70" i="4"/>
  <c r="E70" i="4"/>
  <c r="C69" i="4"/>
  <c r="E68" i="4"/>
  <c r="E67" i="4"/>
  <c r="E66" i="4"/>
  <c r="E65" i="4"/>
  <c r="E64" i="4"/>
  <c r="F63" i="4"/>
  <c r="E63" i="4"/>
  <c r="F62" i="4"/>
  <c r="E62" i="4"/>
  <c r="D59" i="4"/>
  <c r="D77" i="4" s="1"/>
  <c r="D78" i="4" s="1"/>
  <c r="C59" i="4"/>
  <c r="E58" i="4"/>
  <c r="E57" i="4"/>
  <c r="E56" i="4"/>
  <c r="E55" i="4"/>
  <c r="E54" i="4"/>
  <c r="E53" i="4"/>
  <c r="E52" i="4"/>
  <c r="E51" i="4"/>
  <c r="E50" i="4"/>
  <c r="E49" i="4"/>
  <c r="E48" i="4"/>
  <c r="F47" i="4"/>
  <c r="E47" i="4"/>
  <c r="D43" i="4"/>
  <c r="C45" i="4"/>
  <c r="F45" i="4" l="1"/>
  <c r="C43" i="4"/>
  <c r="F109" i="4"/>
  <c r="F92" i="4"/>
  <c r="C81" i="4"/>
  <c r="F43" i="4"/>
  <c r="F59" i="4"/>
  <c r="F69" i="4"/>
  <c r="E92" i="4"/>
  <c r="E73" i="4"/>
  <c r="E43" i="4"/>
  <c r="E45" i="4"/>
  <c r="E59" i="4"/>
  <c r="E69" i="4"/>
  <c r="E71" i="4"/>
  <c r="C72" i="4"/>
  <c r="E74" i="4"/>
  <c r="C75" i="4"/>
  <c r="D76" i="4"/>
  <c r="E109" i="4"/>
  <c r="E112" i="4"/>
  <c r="E126" i="4"/>
  <c r="E127" i="4"/>
  <c r="F71" i="4"/>
  <c r="D72" i="4"/>
  <c r="C78" i="4" l="1"/>
  <c r="E72" i="4"/>
  <c r="E77" i="4"/>
  <c r="D81" i="4"/>
  <c r="D79" i="4"/>
  <c r="E75" i="4"/>
  <c r="C83" i="4"/>
  <c r="C82" i="4"/>
  <c r="E76" i="4"/>
  <c r="E79" i="4" l="1"/>
  <c r="E78" i="4"/>
  <c r="E81" i="4"/>
  <c r="D83" i="4"/>
  <c r="D82" i="4"/>
  <c r="D84" i="4" s="1"/>
  <c r="E84" i="4" l="1"/>
  <c r="E82" i="4"/>
  <c r="E83" i="4"/>
</calcChain>
</file>

<file path=xl/sharedStrings.xml><?xml version="1.0" encoding="utf-8"?>
<sst xmlns="http://schemas.openxmlformats.org/spreadsheetml/2006/main" count="293" uniqueCount="143">
  <si>
    <t>Додаток 2</t>
  </si>
  <si>
    <t xml:space="preserve">та контролю виконання фінансового </t>
  </si>
  <si>
    <t xml:space="preserve">плану комунальних підприємств </t>
  </si>
  <si>
    <t>коди</t>
  </si>
  <si>
    <t>Рік</t>
  </si>
  <si>
    <t>Підприємство</t>
  </si>
  <si>
    <t>КП "Теплоенерго"</t>
  </si>
  <si>
    <t>за ЄДРПОУ</t>
  </si>
  <si>
    <t>Орган управління</t>
  </si>
  <si>
    <t>за СПОДУ</t>
  </si>
  <si>
    <t>Галузь</t>
  </si>
  <si>
    <t>житлово-комунального господарства</t>
  </si>
  <si>
    <t>за ЗКГНГ</t>
  </si>
  <si>
    <t>Вид економічної діяльності</t>
  </si>
  <si>
    <t>постачання пари, гарячої води та кондиційного повітря</t>
  </si>
  <si>
    <t>за КВЕД</t>
  </si>
  <si>
    <t>Місцезнаходження</t>
  </si>
  <si>
    <t>м. Кременчук  вул. Софіївська, 68</t>
  </si>
  <si>
    <t>Телефон</t>
  </si>
  <si>
    <t>74 - 04 - 87</t>
  </si>
  <si>
    <t>Прізвище та ініціали керівника</t>
  </si>
  <si>
    <t>Одношевний В.М.</t>
  </si>
  <si>
    <t xml:space="preserve">ЗВІТ ПРО ВИКОНАННЯ ФІНАНСОВОГО ПЛАНУ ПІДПРИЄМСТВА </t>
  </si>
  <si>
    <t>Одиниці виміру: тис. гривень</t>
  </si>
  <si>
    <t>Показники</t>
  </si>
  <si>
    <t>Код рядка</t>
  </si>
  <si>
    <t>План</t>
  </si>
  <si>
    <t>Факт</t>
  </si>
  <si>
    <t>Відхилення (+,-)</t>
  </si>
  <si>
    <t>Виконання (%)</t>
  </si>
  <si>
    <t>І. Формування прибутку підприємства</t>
  </si>
  <si>
    <t>Доходи</t>
  </si>
  <si>
    <t>Дохід (виручка) від реалізації продукції (товарів, робіт, послуг) </t>
  </si>
  <si>
    <t>010</t>
  </si>
  <si>
    <t>в т.ч. за рахунок бюджетних коштів</t>
  </si>
  <si>
    <t>011</t>
  </si>
  <si>
    <t>Податок на додану вартість </t>
  </si>
  <si>
    <t>020</t>
  </si>
  <si>
    <t>Інші вирахування з доходу </t>
  </si>
  <si>
    <t>030</t>
  </si>
  <si>
    <t>Чистий дохід (виручка) від реалізації продукції (товарів, робіт, послуг) </t>
  </si>
  <si>
    <t>040</t>
  </si>
  <si>
    <t>Інші операційні доходи, </t>
  </si>
  <si>
    <t>050</t>
  </si>
  <si>
    <t>у тому числі: </t>
  </si>
  <si>
    <t>дохід від операційної оренди активів </t>
  </si>
  <si>
    <t>051</t>
  </si>
  <si>
    <t>одержані гранти та субсидії </t>
  </si>
  <si>
    <t>052</t>
  </si>
  <si>
    <t>дохід від реалізації необоротних активів, утримуваних для продажу </t>
  </si>
  <si>
    <t>053</t>
  </si>
  <si>
    <t>Дохід від участі в капіталі </t>
  </si>
  <si>
    <t>060</t>
  </si>
  <si>
    <t>Інші фінансові доходи </t>
  </si>
  <si>
    <t>070</t>
  </si>
  <si>
    <t>Інші доходи </t>
  </si>
  <si>
    <t>080</t>
  </si>
  <si>
    <t>у тому числі:</t>
  </si>
  <si>
    <t>дохід від реалізації фінансових інвестицій </t>
  </si>
  <si>
    <t>081</t>
  </si>
  <si>
    <t>дохід від безоплатно одержаних активів </t>
  </si>
  <si>
    <t>082</t>
  </si>
  <si>
    <t>Усього доходів</t>
  </si>
  <si>
    <t>090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</si>
  <si>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</si>
  <si>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</si>
  <si>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</si>
  <si>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</si>
  <si>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</si>
  <si>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</si>
  <si>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</si>
  <si>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</si>
  <si>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</si>
  <si>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</si>
  <si>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</si>
  <si>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</si>
  <si>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</si>
  <si>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</si>
  <si>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Фінансові результати від звичайної діяльності до оподаткування:</t>
  </si>
  <si>
    <t>Податок на прибуток від звичайної діяльності</t>
  </si>
  <si>
    <t>Чистий прибуток (збиток), у тому числі: </t>
  </si>
  <si>
    <t>прибуток </t>
  </si>
  <si>
    <t>збиток </t>
  </si>
  <si>
    <t>Відрахування частини прибутку до бюджету м. Кременчука</t>
  </si>
  <si>
    <t xml:space="preserve">                                                      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</si>
  <si>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</si>
  <si>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</si>
  <si>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</si>
  <si>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</si>
  <si>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</si>
  <si>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</si>
  <si>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 </t>
  </si>
  <si>
    <t>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</si>
  <si>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</si>
  <si>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</si>
  <si>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</si>
  <si>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</si>
  <si>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(земля, вода):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</si>
  <si>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</si>
  <si>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</si>
  <si>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</si>
  <si>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</si>
  <si>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</si>
  <si>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</si>
  <si>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</si>
  <si>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</si>
  <si>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</si>
  <si>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theme="1"/>
        <rFont val="Times New Roman"/>
        <family val="1"/>
        <charset val="204"/>
      </rPr>
      <t xml:space="preserve">               </t>
    </r>
  </si>
  <si>
    <t>інші (податок по забрудненню навколишнього середовища, податок на прибуток з фізичних осіб, військовий збір)</t>
  </si>
  <si>
    <t>Інші обов’язкові платежі, у тому числі:</t>
  </si>
  <si>
    <t xml:space="preserve">місцеві податки та збори </t>
  </si>
  <si>
    <t>інші платежі (податок на прибуток з физичних осіб)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</si>
  <si>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</si>
  <si>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</si>
  <si>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</si>
  <si>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</si>
  <si>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</si>
  <si>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позик, </t>
  </si>
  <si>
    <t>Модернізація, модифікація, дообладнання, реконструкція, інші види поліпшення необоротних активів, </t>
  </si>
  <si>
    <t>Разом (сума рядків з 340, 350, 360, 370, 380) </t>
  </si>
  <si>
    <t>в т. ч. за рахунок бюджетних коштів (сума рядків 341, 351, 361, 371, 381) </t>
  </si>
  <si>
    <t>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</si>
  <si>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</si>
  <si>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</si>
  <si>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</si>
  <si>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</si>
  <si>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 xml:space="preserve"> </t>
  </si>
  <si>
    <t>_____________________________________</t>
  </si>
  <si>
    <t>Солдатенко Р.П.</t>
  </si>
  <si>
    <t>Максимова В.О.</t>
  </si>
  <si>
    <t xml:space="preserve">                                                                           </t>
  </si>
  <si>
    <t>Основні фінансові показники</t>
  </si>
  <si>
    <t>Директор КП "Теплоенерго"</t>
  </si>
  <si>
    <t>В.М. Одношевний</t>
  </si>
  <si>
    <t>до Порядку складання, затвердження</t>
  </si>
  <si>
    <t xml:space="preserve">Кременчуцької міської ради </t>
  </si>
  <si>
    <t>Полтавської області</t>
  </si>
  <si>
    <t>за  ІІ квартал 2019 року</t>
  </si>
  <si>
    <t>Малиш І.Є.</t>
  </si>
  <si>
    <t>В.о. директора</t>
  </si>
  <si>
    <t>Р.І. Радченко</t>
  </si>
  <si>
    <t>дохід від реалізації необоротних активів, товарів утримуваних для продажу (металобрухт)</t>
  </si>
  <si>
    <t>за  ІV квартал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</si>
</sst>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#,##0.0_ ;[Red]\-#,##0.0\ "/>
    <numFmt numFmtId="165" formatCode="#,##0.0\ _г_р_н_.;\(\-#,##0.0\)\ _г_р_н_."/>
    <numFmt numFmtId="166" formatCode="#,##0.00_ ;[Red]\-#,##0.00\ "/>
    <numFmt numFmtId="167" formatCode="#,##0_ ;[Red]\-#,##0\ "/>
    <numFmt numFmtId="168" formatCode="#,##0.0_ ;\-#,##0.0\ "/>
    <numFmt numFmtId="169" formatCode="_-* #,##0.0_р_._-;\-* #,##0.0_р_._-;_-* &quot;-&quot;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9" fontId="4" fillId="0" borderId="3" xfId="1" applyNumberFormat="1" applyFont="1" applyBorder="1" applyAlignment="1">
      <alignment vertical="center" wrapText="1"/>
    </xf>
    <xf numFmtId="49" fontId="3" fillId="0" borderId="3" xfId="1" applyNumberFormat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10" fillId="0" borderId="0" xfId="1" applyFont="1"/>
    <xf numFmtId="0" fontId="4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5" fillId="0" borderId="0" xfId="1" applyFont="1"/>
    <xf numFmtId="0" fontId="14" fillId="2" borderId="1" xfId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64" fontId="14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horizontal="center" vertical="center" wrapText="1"/>
    </xf>
    <xf numFmtId="164" fontId="14" fillId="0" borderId="4" xfId="1" applyNumberFormat="1" applyFont="1" applyBorder="1" applyAlignment="1">
      <alignment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165" fontId="14" fillId="3" borderId="3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165" fontId="14" fillId="0" borderId="6" xfId="1" applyNumberFormat="1" applyFont="1" applyBorder="1" applyAlignment="1">
      <alignment horizontal="center" vertical="center" wrapText="1"/>
    </xf>
    <xf numFmtId="165" fontId="14" fillId="0" borderId="4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9" fillId="0" borderId="6" xfId="1" applyNumberFormat="1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8" fillId="0" borderId="0" xfId="1" applyFont="1" applyAlignment="1"/>
    <xf numFmtId="0" fontId="6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2" fontId="14" fillId="0" borderId="3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 wrapText="1"/>
    </xf>
    <xf numFmtId="164" fontId="14" fillId="0" borderId="3" xfId="1" applyNumberFormat="1" applyFont="1" applyBorder="1" applyAlignment="1">
      <alignment vertical="center" wrapText="1"/>
    </xf>
    <xf numFmtId="164" fontId="9" fillId="0" borderId="3" xfId="1" applyNumberFormat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164" fontId="14" fillId="0" borderId="14" xfId="1" applyNumberFormat="1" applyFont="1" applyBorder="1" applyAlignment="1">
      <alignment horizontal="center" vertical="center" wrapText="1"/>
    </xf>
    <xf numFmtId="166" fontId="14" fillId="0" borderId="3" xfId="1" applyNumberFormat="1" applyFont="1" applyBorder="1" applyAlignment="1">
      <alignment vertical="center" wrapText="1"/>
    </xf>
    <xf numFmtId="167" fontId="14" fillId="0" borderId="3" xfId="1" applyNumberFormat="1" applyFont="1" applyBorder="1" applyAlignment="1">
      <alignment vertical="center" wrapText="1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164" fontId="14" fillId="0" borderId="3" xfId="1" applyNumberFormat="1" applyFont="1" applyBorder="1" applyAlignment="1">
      <alignment horizontal="right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165" fontId="9" fillId="0" borderId="3" xfId="1" applyNumberFormat="1" applyFont="1" applyBorder="1" applyAlignment="1">
      <alignment horizontal="right" vertical="center" wrapText="1"/>
    </xf>
    <xf numFmtId="165" fontId="14" fillId="0" borderId="3" xfId="1" applyNumberFormat="1" applyFont="1" applyBorder="1" applyAlignment="1">
      <alignment horizontal="right" vertical="center" wrapText="1"/>
    </xf>
    <xf numFmtId="165" fontId="14" fillId="3" borderId="3" xfId="1" applyNumberFormat="1" applyFont="1" applyFill="1" applyBorder="1" applyAlignment="1">
      <alignment horizontal="right" vertical="center" wrapText="1"/>
    </xf>
    <xf numFmtId="165" fontId="14" fillId="0" borderId="4" xfId="1" applyNumberFormat="1" applyFont="1" applyBorder="1" applyAlignment="1">
      <alignment horizontal="right" vertical="center" wrapText="1"/>
    </xf>
    <xf numFmtId="165" fontId="14" fillId="0" borderId="5" xfId="1" applyNumberFormat="1" applyFont="1" applyBorder="1" applyAlignment="1">
      <alignment horizontal="right" vertical="center" wrapText="1"/>
    </xf>
    <xf numFmtId="165" fontId="9" fillId="0" borderId="4" xfId="1" applyNumberFormat="1" applyFont="1" applyBorder="1" applyAlignment="1">
      <alignment horizontal="right" vertical="center" wrapText="1"/>
    </xf>
    <xf numFmtId="169" fontId="14" fillId="0" borderId="3" xfId="1" applyNumberFormat="1" applyFont="1" applyBorder="1" applyAlignment="1">
      <alignment horizontal="right" vertical="center" wrapText="1"/>
    </xf>
    <xf numFmtId="169" fontId="14" fillId="0" borderId="4" xfId="1" applyNumberFormat="1" applyFont="1" applyBorder="1" applyAlignment="1">
      <alignment horizontal="right" vertical="center" wrapText="1"/>
    </xf>
    <xf numFmtId="168" fontId="14" fillId="0" borderId="3" xfId="1" applyNumberFormat="1" applyFont="1" applyBorder="1" applyAlignment="1">
      <alignment horizontal="right" vertical="center" wrapText="1"/>
    </xf>
    <xf numFmtId="0" fontId="3" fillId="5" borderId="5" xfId="1" applyFont="1" applyFill="1" applyBorder="1" applyAlignment="1">
      <alignment vertical="center" wrapText="1"/>
    </xf>
    <xf numFmtId="49" fontId="3" fillId="5" borderId="3" xfId="1" applyNumberFormat="1" applyFont="1" applyFill="1" applyBorder="1" applyAlignment="1">
      <alignment vertical="center" wrapText="1"/>
    </xf>
    <xf numFmtId="168" fontId="9" fillId="5" borderId="3" xfId="1" applyNumberFormat="1" applyFont="1" applyFill="1" applyBorder="1" applyAlignment="1">
      <alignment horizontal="right" vertical="center" wrapText="1"/>
    </xf>
    <xf numFmtId="0" fontId="3" fillId="6" borderId="5" xfId="1" applyFont="1" applyFill="1" applyBorder="1" applyAlignment="1">
      <alignment vertical="center" wrapText="1"/>
    </xf>
    <xf numFmtId="49" fontId="3" fillId="6" borderId="3" xfId="1" applyNumberFormat="1" applyFont="1" applyFill="1" applyBorder="1" applyAlignment="1">
      <alignment vertical="center" wrapText="1"/>
    </xf>
    <xf numFmtId="168" fontId="9" fillId="6" borderId="3" xfId="1" applyNumberFormat="1" applyFont="1" applyFill="1" applyBorder="1" applyAlignment="1">
      <alignment horizontal="right" vertical="center" wrapText="1"/>
    </xf>
    <xf numFmtId="0" fontId="3" fillId="6" borderId="3" xfId="1" applyFont="1" applyFill="1" applyBorder="1" applyAlignment="1">
      <alignment vertical="center" wrapText="1"/>
    </xf>
    <xf numFmtId="165" fontId="9" fillId="6" borderId="3" xfId="1" applyNumberFormat="1" applyFont="1" applyFill="1" applyBorder="1" applyAlignment="1">
      <alignment horizontal="right" vertical="center" wrapText="1"/>
    </xf>
    <xf numFmtId="164" fontId="9" fillId="6" borderId="3" xfId="1" applyNumberFormat="1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vertical="center" wrapText="1"/>
    </xf>
    <xf numFmtId="0" fontId="3" fillId="6" borderId="6" xfId="1" applyFont="1" applyFill="1" applyBorder="1" applyAlignment="1">
      <alignment vertical="center" wrapText="1"/>
    </xf>
    <xf numFmtId="165" fontId="9" fillId="6" borderId="6" xfId="1" applyNumberFormat="1" applyFont="1" applyFill="1" applyBorder="1" applyAlignment="1">
      <alignment horizontal="right" vertical="center" wrapText="1"/>
    </xf>
    <xf numFmtId="164" fontId="9" fillId="6" borderId="6" xfId="1" applyNumberFormat="1" applyFont="1" applyFill="1" applyBorder="1" applyAlignment="1">
      <alignment horizontal="right" vertical="center" wrapText="1"/>
    </xf>
    <xf numFmtId="0" fontId="3" fillId="5" borderId="3" xfId="1" applyFont="1" applyFill="1" applyBorder="1" applyAlignment="1">
      <alignment vertical="center" wrapText="1"/>
    </xf>
    <xf numFmtId="165" fontId="9" fillId="5" borderId="3" xfId="1" applyNumberFormat="1" applyFont="1" applyFill="1" applyBorder="1" applyAlignment="1">
      <alignment horizontal="right" vertical="center" wrapText="1"/>
    </xf>
    <xf numFmtId="164" fontId="9" fillId="5" borderId="3" xfId="1" applyNumberFormat="1" applyFont="1" applyFill="1" applyBorder="1" applyAlignment="1">
      <alignment horizontal="right" vertical="center" wrapText="1"/>
    </xf>
    <xf numFmtId="169" fontId="14" fillId="6" borderId="3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3" fillId="0" borderId="16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6" fillId="0" borderId="29" xfId="1" applyFont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41" fontId="14" fillId="0" borderId="3" xfId="1" applyNumberFormat="1" applyFont="1" applyBorder="1" applyAlignment="1">
      <alignment horizontal="right" vertical="center" wrapText="1"/>
    </xf>
    <xf numFmtId="43" fontId="14" fillId="0" borderId="6" xfId="1" applyNumberFormat="1" applyFont="1" applyBorder="1" applyAlignment="1">
      <alignment horizontal="right" vertical="center" wrapText="1"/>
    </xf>
    <xf numFmtId="43" fontId="14" fillId="0" borderId="3" xfId="1" applyNumberFormat="1" applyFont="1" applyBorder="1" applyAlignment="1">
      <alignment horizontal="right" vertical="center" wrapText="1"/>
    </xf>
    <xf numFmtId="43" fontId="14" fillId="0" borderId="4" xfId="1" applyNumberFormat="1" applyFont="1" applyBorder="1" applyAlignment="1">
      <alignment horizontal="right" vertical="center" wrapText="1"/>
    </xf>
    <xf numFmtId="165" fontId="14" fillId="0" borderId="3" xfId="1" applyNumberFormat="1" applyFont="1" applyBorder="1" applyAlignment="1">
      <alignment vertical="center" wrapText="1"/>
    </xf>
    <xf numFmtId="0" fontId="17" fillId="0" borderId="0" xfId="1" applyFont="1" applyAlignment="1">
      <alignment horizontal="left" vertical="top"/>
    </xf>
    <xf numFmtId="0" fontId="16" fillId="0" borderId="0" xfId="1" applyFont="1" applyAlignment="1">
      <alignment horizontal="left" vertical="center"/>
    </xf>
    <xf numFmtId="0" fontId="3" fillId="4" borderId="8" xfId="1" applyFont="1" applyFill="1" applyBorder="1" applyAlignment="1">
      <alignment horizontal="left" vertical="center" wrapText="1"/>
    </xf>
    <xf numFmtId="0" fontId="3" fillId="4" borderId="9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3" fillId="4" borderId="26" xfId="1" applyFont="1" applyFill="1" applyBorder="1" applyAlignment="1">
      <alignment horizontal="left" vertical="center" wrapText="1"/>
    </xf>
    <xf numFmtId="0" fontId="3" fillId="4" borderId="27" xfId="1" applyFont="1" applyFill="1" applyBorder="1" applyAlignment="1">
      <alignment horizontal="left" vertical="center" wrapText="1"/>
    </xf>
    <xf numFmtId="0" fontId="3" fillId="4" borderId="28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49" fontId="12" fillId="0" borderId="24" xfId="1" applyNumberFormat="1" applyFont="1" applyFill="1" applyBorder="1" applyAlignment="1">
      <alignment horizontal="left" vertical="center"/>
    </xf>
    <xf numFmtId="49" fontId="12" fillId="0" borderId="21" xfId="1" applyNumberFormat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49" fontId="9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view="pageBreakPreview" topLeftCell="A130" zoomScaleNormal="100" zoomScaleSheetLayoutView="100" workbookViewId="0">
      <selection activeCell="E52" sqref="E52"/>
    </sheetView>
  </sheetViews>
  <sheetFormatPr defaultRowHeight="15" x14ac:dyDescent="0.25"/>
  <cols>
    <col min="1" max="1" width="42.42578125" style="1" customWidth="1"/>
    <col min="2" max="2" width="8" style="1" customWidth="1"/>
    <col min="3" max="3" width="20.28515625" style="35" customWidth="1"/>
    <col min="4" max="4" width="18.140625" style="35" customWidth="1"/>
    <col min="5" max="5" width="16.85546875" style="38" customWidth="1"/>
    <col min="6" max="6" width="17.5703125" style="38" customWidth="1"/>
    <col min="7" max="16384" width="9.140625" style="1"/>
  </cols>
  <sheetData>
    <row r="1" spans="1:9" x14ac:dyDescent="0.25">
      <c r="E1" s="137" t="s">
        <v>0</v>
      </c>
      <c r="F1" s="137"/>
    </row>
    <row r="2" spans="1:9" ht="15.75" x14ac:dyDescent="0.25">
      <c r="B2" s="2"/>
      <c r="C2" s="36"/>
      <c r="D2" s="36"/>
      <c r="E2" s="136" t="s">
        <v>134</v>
      </c>
      <c r="F2" s="136"/>
    </row>
    <row r="3" spans="1:9" x14ac:dyDescent="0.25">
      <c r="E3" s="136" t="s">
        <v>1</v>
      </c>
      <c r="F3" s="136"/>
      <c r="I3" s="4"/>
    </row>
    <row r="4" spans="1:9" x14ac:dyDescent="0.25">
      <c r="E4" s="136" t="s">
        <v>2</v>
      </c>
      <c r="F4" s="136"/>
    </row>
    <row r="5" spans="1:9" x14ac:dyDescent="0.25">
      <c r="E5" s="136" t="s">
        <v>135</v>
      </c>
      <c r="F5" s="136"/>
    </row>
    <row r="6" spans="1:9" x14ac:dyDescent="0.25">
      <c r="E6" s="136" t="s">
        <v>136</v>
      </c>
      <c r="F6" s="136"/>
    </row>
    <row r="7" spans="1:9" ht="15.75" x14ac:dyDescent="0.25">
      <c r="E7" s="37"/>
    </row>
    <row r="8" spans="1:9" ht="15.75" x14ac:dyDescent="0.25">
      <c r="E8" s="37"/>
    </row>
    <row r="9" spans="1:9" ht="15.75" x14ac:dyDescent="0.25">
      <c r="E9" s="37"/>
    </row>
    <row r="10" spans="1:9" ht="15.75" x14ac:dyDescent="0.25">
      <c r="E10" s="37"/>
    </row>
    <row r="11" spans="1:9" ht="15.75" x14ac:dyDescent="0.25">
      <c r="E11" s="37"/>
    </row>
    <row r="12" spans="1:9" ht="15.75" x14ac:dyDescent="0.25">
      <c r="E12" s="37"/>
    </row>
    <row r="13" spans="1:9" ht="15.75" x14ac:dyDescent="0.25">
      <c r="E13" s="37"/>
    </row>
    <row r="14" spans="1:9" ht="15.75" x14ac:dyDescent="0.25">
      <c r="E14" s="37"/>
    </row>
    <row r="15" spans="1:9" ht="15.75" x14ac:dyDescent="0.25">
      <c r="A15" s="5"/>
    </row>
    <row r="16" spans="1:9" s="6" customFormat="1" ht="15.75" thickBot="1" x14ac:dyDescent="0.3">
      <c r="C16" s="7"/>
      <c r="D16" s="8"/>
      <c r="E16" s="9"/>
      <c r="F16" s="9"/>
      <c r="G16" s="8"/>
      <c r="H16" s="8"/>
    </row>
    <row r="17" spans="1:14" s="6" customFormat="1" ht="18.75" customHeight="1" x14ac:dyDescent="0.25">
      <c r="C17" s="7"/>
      <c r="D17" s="8"/>
      <c r="E17" s="9"/>
      <c r="F17" s="79" t="s">
        <v>3</v>
      </c>
      <c r="H17" s="8"/>
    </row>
    <row r="18" spans="1:14" s="6" customFormat="1" ht="15.75" thickBot="1" x14ac:dyDescent="0.3">
      <c r="B18" s="7"/>
      <c r="C18" s="7"/>
      <c r="D18" s="7"/>
      <c r="E18" s="10" t="s">
        <v>4</v>
      </c>
      <c r="F18" s="130">
        <v>2019</v>
      </c>
      <c r="H18" s="10"/>
    </row>
    <row r="19" spans="1:14" s="11" customFormat="1" x14ac:dyDescent="0.25">
      <c r="A19" s="86" t="s">
        <v>5</v>
      </c>
      <c r="B19" s="144" t="s">
        <v>6</v>
      </c>
      <c r="C19" s="145"/>
      <c r="D19" s="87" t="s">
        <v>7</v>
      </c>
      <c r="E19" s="83"/>
      <c r="F19" s="129">
        <v>31700972</v>
      </c>
      <c r="H19" s="12"/>
      <c r="K19" s="12"/>
      <c r="L19" s="12"/>
      <c r="M19" s="12"/>
      <c r="N19" s="12"/>
    </row>
    <row r="20" spans="1:14" s="11" customFormat="1" x14ac:dyDescent="0.25">
      <c r="A20" s="81" t="s">
        <v>8</v>
      </c>
      <c r="B20" s="146"/>
      <c r="C20" s="147"/>
      <c r="D20" s="88" t="s">
        <v>9</v>
      </c>
      <c r="E20" s="84"/>
      <c r="F20" s="81">
        <v>551043</v>
      </c>
      <c r="H20" s="12"/>
      <c r="K20" s="12"/>
      <c r="L20" s="12"/>
      <c r="M20" s="12"/>
      <c r="N20" s="12"/>
    </row>
    <row r="21" spans="1:14" s="11" customFormat="1" ht="24.75" customHeight="1" x14ac:dyDescent="0.25">
      <c r="A21" s="81" t="s">
        <v>10</v>
      </c>
      <c r="B21" s="148" t="s">
        <v>11</v>
      </c>
      <c r="C21" s="149"/>
      <c r="D21" s="88" t="s">
        <v>12</v>
      </c>
      <c r="E21" s="84"/>
      <c r="F21" s="81">
        <v>1009</v>
      </c>
      <c r="H21" s="12"/>
      <c r="K21" s="12"/>
      <c r="L21" s="12"/>
      <c r="M21" s="12"/>
      <c r="N21" s="12"/>
    </row>
    <row r="22" spans="1:14" s="11" customFormat="1" ht="29.25" customHeight="1" x14ac:dyDescent="0.25">
      <c r="A22" s="81" t="s">
        <v>13</v>
      </c>
      <c r="B22" s="148" t="s">
        <v>14</v>
      </c>
      <c r="C22" s="149"/>
      <c r="D22" s="88" t="s">
        <v>15</v>
      </c>
      <c r="E22" s="84"/>
      <c r="F22" s="81"/>
      <c r="H22" s="12"/>
      <c r="K22" s="12"/>
      <c r="L22" s="12"/>
      <c r="M22" s="12"/>
      <c r="N22" s="12"/>
    </row>
    <row r="23" spans="1:14" s="11" customFormat="1" x14ac:dyDescent="0.25">
      <c r="A23" s="81" t="s">
        <v>16</v>
      </c>
      <c r="B23" s="146" t="s">
        <v>17</v>
      </c>
      <c r="C23" s="147"/>
      <c r="D23" s="88"/>
      <c r="E23" s="84"/>
      <c r="F23" s="81"/>
      <c r="H23" s="12"/>
      <c r="K23" s="12"/>
      <c r="L23" s="12"/>
      <c r="M23" s="12"/>
      <c r="N23" s="12"/>
    </row>
    <row r="24" spans="1:14" s="11" customFormat="1" x14ac:dyDescent="0.25">
      <c r="A24" s="81" t="s">
        <v>18</v>
      </c>
      <c r="B24" s="150" t="s">
        <v>19</v>
      </c>
      <c r="C24" s="151"/>
      <c r="D24" s="88"/>
      <c r="E24" s="84"/>
      <c r="F24" s="81"/>
      <c r="H24" s="12"/>
      <c r="K24" s="12"/>
      <c r="L24" s="12"/>
      <c r="M24" s="12"/>
      <c r="N24" s="12"/>
    </row>
    <row r="25" spans="1:14" s="11" customFormat="1" ht="15.75" thickBot="1" x14ac:dyDescent="0.3">
      <c r="A25" s="82" t="s">
        <v>20</v>
      </c>
      <c r="B25" s="152" t="s">
        <v>21</v>
      </c>
      <c r="C25" s="153"/>
      <c r="D25" s="89"/>
      <c r="E25" s="85"/>
      <c r="F25" s="82"/>
      <c r="H25" s="12"/>
      <c r="K25" s="12"/>
      <c r="L25" s="12"/>
      <c r="M25" s="12"/>
      <c r="N25" s="12"/>
    </row>
    <row r="26" spans="1:14" s="11" customFormat="1" x14ac:dyDescent="0.25">
      <c r="A26" s="12"/>
      <c r="B26" s="13"/>
      <c r="C26" s="14"/>
      <c r="D26" s="14"/>
      <c r="E26" s="15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1" customFormat="1" x14ac:dyDescent="0.25">
      <c r="A27" s="12"/>
      <c r="B27" s="13"/>
      <c r="C27" s="14"/>
      <c r="D27" s="14"/>
      <c r="E27" s="15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11" customFormat="1" x14ac:dyDescent="0.25">
      <c r="A28" s="12"/>
      <c r="B28" s="13"/>
      <c r="C28" s="14"/>
      <c r="D28" s="14"/>
      <c r="E28" s="15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1" customFormat="1" x14ac:dyDescent="0.25">
      <c r="A29" s="12"/>
      <c r="B29" s="13"/>
      <c r="C29" s="14"/>
      <c r="D29" s="14"/>
      <c r="E29" s="15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11" customFormat="1" x14ac:dyDescent="0.25">
      <c r="A30" s="12"/>
      <c r="B30" s="13"/>
      <c r="C30" s="14"/>
      <c r="D30" s="14"/>
      <c r="E30" s="15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1" customFormat="1" x14ac:dyDescent="0.25">
      <c r="A31" s="154" t="s">
        <v>22</v>
      </c>
      <c r="B31" s="154"/>
      <c r="C31" s="154"/>
      <c r="D31" s="154"/>
      <c r="E31" s="154"/>
      <c r="F31" s="154"/>
      <c r="G31" s="154"/>
      <c r="H31" s="16"/>
      <c r="J31" s="16"/>
      <c r="K31" s="16"/>
      <c r="L31" s="16"/>
      <c r="M31" s="16"/>
      <c r="N31" s="16"/>
    </row>
    <row r="32" spans="1:14" s="11" customFormat="1" ht="15.75" x14ac:dyDescent="0.25">
      <c r="A32" s="155" t="s">
        <v>142</v>
      </c>
      <c r="B32" s="155"/>
      <c r="C32" s="155"/>
      <c r="D32" s="155"/>
      <c r="E32" s="155"/>
      <c r="F32" s="155"/>
      <c r="G32" s="16"/>
      <c r="H32" s="16"/>
      <c r="I32" s="16"/>
      <c r="J32" s="16"/>
      <c r="K32" s="16"/>
      <c r="L32" s="16"/>
      <c r="M32" s="16"/>
      <c r="N32" s="16"/>
    </row>
    <row r="33" spans="1:6" ht="15.75" x14ac:dyDescent="0.25">
      <c r="A33" s="3"/>
    </row>
    <row r="34" spans="1:6" ht="15.75" x14ac:dyDescent="0.25">
      <c r="A34" s="3"/>
    </row>
    <row r="35" spans="1:6" ht="15.75" x14ac:dyDescent="0.25">
      <c r="A35" s="3"/>
    </row>
    <row r="36" spans="1:6" ht="15.75" x14ac:dyDescent="0.25">
      <c r="A36" s="5"/>
    </row>
    <row r="37" spans="1:6" ht="15.75" x14ac:dyDescent="0.25">
      <c r="A37" s="156" t="s">
        <v>131</v>
      </c>
      <c r="B37" s="156"/>
      <c r="C37" s="156"/>
      <c r="D37" s="156"/>
      <c r="E37" s="156"/>
      <c r="F37" s="156"/>
    </row>
    <row r="38" spans="1:6" ht="16.5" thickBot="1" x14ac:dyDescent="0.3">
      <c r="A38" s="5" t="s">
        <v>23</v>
      </c>
    </row>
    <row r="39" spans="1:6" ht="32.25" thickBot="1" x14ac:dyDescent="0.3">
      <c r="A39" s="69" t="s">
        <v>24</v>
      </c>
      <c r="B39" s="69" t="s">
        <v>25</v>
      </c>
      <c r="C39" s="70" t="s">
        <v>26</v>
      </c>
      <c r="D39" s="70" t="s">
        <v>27</v>
      </c>
      <c r="E39" s="71" t="s">
        <v>28</v>
      </c>
      <c r="F39" s="71" t="s">
        <v>29</v>
      </c>
    </row>
    <row r="40" spans="1:6" ht="17.25" thickTop="1" thickBot="1" x14ac:dyDescent="0.3">
      <c r="A40" s="72">
        <v>1</v>
      </c>
      <c r="B40" s="17">
        <v>2</v>
      </c>
      <c r="C40" s="39">
        <v>3</v>
      </c>
      <c r="D40" s="39">
        <v>4</v>
      </c>
      <c r="E40" s="39">
        <v>5</v>
      </c>
      <c r="F40" s="39">
        <v>6</v>
      </c>
    </row>
    <row r="41" spans="1:6" ht="17.25" thickTop="1" thickBot="1" x14ac:dyDescent="0.3">
      <c r="A41" s="157" t="s">
        <v>30</v>
      </c>
      <c r="B41" s="158"/>
      <c r="C41" s="158"/>
      <c r="D41" s="158"/>
      <c r="E41" s="158"/>
      <c r="F41" s="159"/>
    </row>
    <row r="42" spans="1:6" ht="16.5" thickBot="1" x14ac:dyDescent="0.3">
      <c r="A42" s="138" t="s">
        <v>31</v>
      </c>
      <c r="B42" s="139"/>
      <c r="C42" s="139"/>
      <c r="D42" s="139"/>
      <c r="E42" s="139"/>
      <c r="F42" s="140"/>
    </row>
    <row r="43" spans="1:6" ht="32.25" thickBot="1" x14ac:dyDescent="0.3">
      <c r="A43" s="28" t="s">
        <v>32</v>
      </c>
      <c r="B43" s="19" t="s">
        <v>33</v>
      </c>
      <c r="C43" s="100">
        <f>C45+C47</f>
        <v>153194.4</v>
      </c>
      <c r="D43" s="100">
        <f>D45+D47</f>
        <v>77747.039999999994</v>
      </c>
      <c r="E43" s="100">
        <f t="shared" ref="E43:E59" si="0">D43-C43</f>
        <v>-75447.360000000001</v>
      </c>
      <c r="F43" s="100">
        <f t="shared" ref="F43:F59" si="1">(D43/C43)*100</f>
        <v>50.750575739060956</v>
      </c>
    </row>
    <row r="44" spans="1:6" ht="16.5" thickBot="1" x14ac:dyDescent="0.3">
      <c r="A44" s="28" t="s">
        <v>34</v>
      </c>
      <c r="B44" s="19" t="s">
        <v>35</v>
      </c>
      <c r="C44" s="98">
        <v>0</v>
      </c>
      <c r="D44" s="98">
        <v>0</v>
      </c>
      <c r="E44" s="98">
        <v>0</v>
      </c>
      <c r="F44" s="131">
        <v>0</v>
      </c>
    </row>
    <row r="45" spans="1:6" ht="16.5" thickBot="1" x14ac:dyDescent="0.3">
      <c r="A45" s="28" t="s">
        <v>36</v>
      </c>
      <c r="B45" s="19" t="s">
        <v>37</v>
      </c>
      <c r="C45" s="100">
        <f>C47*20%</f>
        <v>25532.400000000001</v>
      </c>
      <c r="D45" s="100">
        <f>D47*20%</f>
        <v>12957.84</v>
      </c>
      <c r="E45" s="100">
        <f t="shared" si="0"/>
        <v>-12574.560000000001</v>
      </c>
      <c r="F45" s="100">
        <f t="shared" si="1"/>
        <v>50.750575739060956</v>
      </c>
    </row>
    <row r="46" spans="1:6" ht="16.5" thickBot="1" x14ac:dyDescent="0.3">
      <c r="A46" s="28" t="s">
        <v>38</v>
      </c>
      <c r="B46" s="19" t="s">
        <v>39</v>
      </c>
      <c r="C46" s="98">
        <v>0</v>
      </c>
      <c r="D46" s="98">
        <v>0</v>
      </c>
      <c r="E46" s="98">
        <v>0</v>
      </c>
      <c r="F46" s="131">
        <v>0</v>
      </c>
    </row>
    <row r="47" spans="1:6" ht="32.25" thickBot="1" x14ac:dyDescent="0.3">
      <c r="A47" s="101" t="s">
        <v>40</v>
      </c>
      <c r="B47" s="102" t="s">
        <v>41</v>
      </c>
      <c r="C47" s="103">
        <v>127662</v>
      </c>
      <c r="D47" s="103">
        <v>64789.2</v>
      </c>
      <c r="E47" s="103">
        <f t="shared" si="0"/>
        <v>-62872.800000000003</v>
      </c>
      <c r="F47" s="103">
        <f t="shared" si="1"/>
        <v>50.750575739060956</v>
      </c>
    </row>
    <row r="48" spans="1:6" ht="16.5" thickBot="1" x14ac:dyDescent="0.3">
      <c r="A48" s="28" t="s">
        <v>42</v>
      </c>
      <c r="B48" s="19" t="s">
        <v>43</v>
      </c>
      <c r="C48" s="98"/>
      <c r="D48" s="98">
        <v>3280.7</v>
      </c>
      <c r="E48" s="93">
        <f t="shared" si="0"/>
        <v>3280.7</v>
      </c>
      <c r="F48" s="131">
        <v>0</v>
      </c>
    </row>
    <row r="49" spans="1:6" ht="16.5" thickBot="1" x14ac:dyDescent="0.3">
      <c r="A49" s="28" t="s">
        <v>44</v>
      </c>
      <c r="B49" s="19"/>
      <c r="C49" s="98">
        <v>0</v>
      </c>
      <c r="D49" s="98">
        <v>0</v>
      </c>
      <c r="E49" s="98">
        <v>0</v>
      </c>
      <c r="F49" s="131">
        <v>0</v>
      </c>
    </row>
    <row r="50" spans="1:6" ht="16.5" thickBot="1" x14ac:dyDescent="0.3">
      <c r="A50" s="28" t="s">
        <v>45</v>
      </c>
      <c r="B50" s="19" t="s">
        <v>46</v>
      </c>
      <c r="C50" s="98">
        <v>0</v>
      </c>
      <c r="D50" s="98">
        <v>51.5</v>
      </c>
      <c r="E50" s="98">
        <f t="shared" si="0"/>
        <v>51.5</v>
      </c>
      <c r="F50" s="131">
        <v>0</v>
      </c>
    </row>
    <row r="51" spans="1:6" ht="16.5" thickBot="1" x14ac:dyDescent="0.3">
      <c r="A51" s="28" t="s">
        <v>47</v>
      </c>
      <c r="B51" s="19" t="s">
        <v>48</v>
      </c>
      <c r="C51" s="98">
        <v>0</v>
      </c>
      <c r="D51" s="98">
        <v>0</v>
      </c>
      <c r="E51" s="98">
        <v>0</v>
      </c>
      <c r="F51" s="131">
        <v>0</v>
      </c>
    </row>
    <row r="52" spans="1:6" ht="48" thickBot="1" x14ac:dyDescent="0.3">
      <c r="A52" s="28" t="s">
        <v>141</v>
      </c>
      <c r="B52" s="19" t="s">
        <v>50</v>
      </c>
      <c r="C52" s="98">
        <v>0</v>
      </c>
      <c r="D52" s="98">
        <v>187.8</v>
      </c>
      <c r="E52" s="98">
        <f t="shared" si="0"/>
        <v>187.8</v>
      </c>
      <c r="F52" s="131">
        <v>0</v>
      </c>
    </row>
    <row r="53" spans="1:6" ht="16.5" thickBot="1" x14ac:dyDescent="0.3">
      <c r="A53" s="28" t="s">
        <v>51</v>
      </c>
      <c r="B53" s="19" t="s">
        <v>52</v>
      </c>
      <c r="C53" s="98">
        <v>0</v>
      </c>
      <c r="D53" s="98">
        <v>0</v>
      </c>
      <c r="E53" s="98">
        <f t="shared" si="0"/>
        <v>0</v>
      </c>
      <c r="F53" s="131">
        <v>0</v>
      </c>
    </row>
    <row r="54" spans="1:6" ht="16.5" thickBot="1" x14ac:dyDescent="0.3">
      <c r="A54" s="28" t="s">
        <v>53</v>
      </c>
      <c r="B54" s="19" t="s">
        <v>54</v>
      </c>
      <c r="C54" s="98">
        <v>0</v>
      </c>
      <c r="D54" s="98">
        <v>1530</v>
      </c>
      <c r="E54" s="98">
        <f t="shared" si="0"/>
        <v>1530</v>
      </c>
      <c r="F54" s="131">
        <v>0</v>
      </c>
    </row>
    <row r="55" spans="1:6" ht="16.5" thickBot="1" x14ac:dyDescent="0.3">
      <c r="A55" s="28" t="s">
        <v>55</v>
      </c>
      <c r="B55" s="19" t="s">
        <v>56</v>
      </c>
      <c r="C55" s="98">
        <v>0</v>
      </c>
      <c r="D55" s="98">
        <v>0</v>
      </c>
      <c r="E55" s="98">
        <f t="shared" si="0"/>
        <v>0</v>
      </c>
      <c r="F55" s="131">
        <v>0</v>
      </c>
    </row>
    <row r="56" spans="1:6" ht="16.5" thickBot="1" x14ac:dyDescent="0.3">
      <c r="A56" s="28" t="s">
        <v>57</v>
      </c>
      <c r="B56" s="19"/>
      <c r="C56" s="98">
        <v>0</v>
      </c>
      <c r="D56" s="98">
        <v>0</v>
      </c>
      <c r="E56" s="98">
        <f t="shared" si="0"/>
        <v>0</v>
      </c>
      <c r="F56" s="131">
        <v>0</v>
      </c>
    </row>
    <row r="57" spans="1:6" ht="16.5" thickBot="1" x14ac:dyDescent="0.3">
      <c r="A57" s="21" t="s">
        <v>58</v>
      </c>
      <c r="B57" s="22" t="s">
        <v>59</v>
      </c>
      <c r="C57" s="99">
        <v>0</v>
      </c>
      <c r="D57" s="99">
        <v>0</v>
      </c>
      <c r="E57" s="98">
        <f t="shared" si="0"/>
        <v>0</v>
      </c>
      <c r="F57" s="131">
        <v>0</v>
      </c>
    </row>
    <row r="58" spans="1:6" ht="16.5" thickBot="1" x14ac:dyDescent="0.3">
      <c r="A58" s="28" t="s">
        <v>60</v>
      </c>
      <c r="B58" s="19" t="s">
        <v>61</v>
      </c>
      <c r="C58" s="98">
        <v>0</v>
      </c>
      <c r="D58" s="98">
        <v>0</v>
      </c>
      <c r="E58" s="98">
        <f t="shared" si="0"/>
        <v>0</v>
      </c>
      <c r="F58" s="131">
        <v>0</v>
      </c>
    </row>
    <row r="59" spans="1:6" ht="16.5" thickBot="1" x14ac:dyDescent="0.3">
      <c r="A59" s="104" t="s">
        <v>62</v>
      </c>
      <c r="B59" s="105" t="s">
        <v>63</v>
      </c>
      <c r="C59" s="106">
        <f>C47+C48+C53+C54+C55</f>
        <v>127662</v>
      </c>
      <c r="D59" s="106">
        <f>D47+D48+D54+D55</f>
        <v>69599.899999999994</v>
      </c>
      <c r="E59" s="106">
        <f t="shared" si="0"/>
        <v>-58062.100000000006</v>
      </c>
      <c r="F59" s="106">
        <f t="shared" si="1"/>
        <v>54.518885807836313</v>
      </c>
    </row>
    <row r="60" spans="1:6" ht="17.25" thickTop="1" thickBot="1" x14ac:dyDescent="0.3">
      <c r="A60" s="72">
        <v>1</v>
      </c>
      <c r="B60" s="17">
        <v>2</v>
      </c>
      <c r="C60" s="39">
        <v>3</v>
      </c>
      <c r="D60" s="39">
        <v>4</v>
      </c>
      <c r="E60" s="39">
        <v>5</v>
      </c>
      <c r="F60" s="39">
        <v>6</v>
      </c>
    </row>
    <row r="61" spans="1:6" ht="17.25" thickTop="1" thickBot="1" x14ac:dyDescent="0.3">
      <c r="A61" s="141" t="s">
        <v>64</v>
      </c>
      <c r="B61" s="142"/>
      <c r="C61" s="142"/>
      <c r="D61" s="142"/>
      <c r="E61" s="142"/>
      <c r="F61" s="143"/>
    </row>
    <row r="62" spans="1:6" ht="32.25" thickBot="1" x14ac:dyDescent="0.3">
      <c r="A62" s="101" t="s">
        <v>65</v>
      </c>
      <c r="B62" s="114">
        <v>100</v>
      </c>
      <c r="C62" s="115">
        <v>111042.5</v>
      </c>
      <c r="D62" s="115">
        <v>67346</v>
      </c>
      <c r="E62" s="115">
        <f>D62-C62</f>
        <v>-43696.5</v>
      </c>
      <c r="F62" s="116">
        <f t="shared" ref="F62:F82" si="2">(D62/C62)*100</f>
        <v>60.648850665285813</v>
      </c>
    </row>
    <row r="63" spans="1:6" ht="16.5" thickBot="1" x14ac:dyDescent="0.3">
      <c r="A63" s="28" t="s">
        <v>66</v>
      </c>
      <c r="B63" s="18">
        <v>110</v>
      </c>
      <c r="C63" s="93">
        <v>1969.6</v>
      </c>
      <c r="D63" s="93">
        <v>3393.1</v>
      </c>
      <c r="E63" s="93">
        <f t="shared" ref="E63:E83" si="3">D63-C63</f>
        <v>1423.5</v>
      </c>
      <c r="F63" s="90">
        <f t="shared" si="2"/>
        <v>172.27355808285947</v>
      </c>
    </row>
    <row r="64" spans="1:6" ht="16.5" thickBot="1" x14ac:dyDescent="0.3">
      <c r="A64" s="28" t="s">
        <v>67</v>
      </c>
      <c r="B64" s="18">
        <v>120</v>
      </c>
      <c r="C64" s="98">
        <v>0</v>
      </c>
      <c r="D64" s="98">
        <v>0</v>
      </c>
      <c r="E64" s="98">
        <v>0</v>
      </c>
      <c r="F64" s="98">
        <v>0</v>
      </c>
    </row>
    <row r="65" spans="1:6" ht="16.5" thickBot="1" x14ac:dyDescent="0.3">
      <c r="A65" s="28" t="s">
        <v>68</v>
      </c>
      <c r="B65" s="18">
        <v>130</v>
      </c>
      <c r="C65" s="93">
        <v>0.5</v>
      </c>
      <c r="D65" s="93">
        <v>1969.4</v>
      </c>
      <c r="E65" s="93">
        <f t="shared" si="3"/>
        <v>1968.9</v>
      </c>
      <c r="F65" s="90">
        <f t="shared" si="2"/>
        <v>393880</v>
      </c>
    </row>
    <row r="66" spans="1:6" ht="16.5" thickBot="1" x14ac:dyDescent="0.3">
      <c r="A66" s="28" t="s">
        <v>69</v>
      </c>
      <c r="B66" s="18">
        <v>140</v>
      </c>
      <c r="C66" s="98">
        <v>0</v>
      </c>
      <c r="D66" s="98">
        <v>0</v>
      </c>
      <c r="E66" s="98">
        <v>0</v>
      </c>
      <c r="F66" s="98">
        <v>0</v>
      </c>
    </row>
    <row r="67" spans="1:6" ht="16.5" thickBot="1" x14ac:dyDescent="0.3">
      <c r="A67" s="28" t="s">
        <v>70</v>
      </c>
      <c r="B67" s="18">
        <v>150</v>
      </c>
      <c r="C67" s="98">
        <v>0</v>
      </c>
      <c r="D67" s="98">
        <v>0</v>
      </c>
      <c r="E67" s="98">
        <v>0</v>
      </c>
      <c r="F67" s="98">
        <v>0</v>
      </c>
    </row>
    <row r="68" spans="1:6" ht="16.5" thickBot="1" x14ac:dyDescent="0.3">
      <c r="A68" s="28" t="s">
        <v>71</v>
      </c>
      <c r="B68" s="18">
        <v>160</v>
      </c>
      <c r="C68" s="98">
        <v>0</v>
      </c>
      <c r="D68" s="98">
        <v>0</v>
      </c>
      <c r="E68" s="98">
        <v>0</v>
      </c>
      <c r="F68" s="98">
        <v>0</v>
      </c>
    </row>
    <row r="69" spans="1:6" ht="16.5" thickBot="1" x14ac:dyDescent="0.3">
      <c r="A69" s="104" t="s">
        <v>72</v>
      </c>
      <c r="B69" s="107">
        <v>170</v>
      </c>
      <c r="C69" s="108">
        <f>SUM(C62:C68)</f>
        <v>113012.6</v>
      </c>
      <c r="D69" s="108">
        <f>SUM(D62:D68)</f>
        <v>72708.5</v>
      </c>
      <c r="E69" s="108">
        <f t="shared" si="3"/>
        <v>-40304.100000000006</v>
      </c>
      <c r="F69" s="109">
        <f t="shared" si="2"/>
        <v>64.336631490647946</v>
      </c>
    </row>
    <row r="70" spans="1:6" ht="16.5" thickBot="1" x14ac:dyDescent="0.3">
      <c r="A70" s="138" t="s">
        <v>73</v>
      </c>
      <c r="B70" s="139"/>
      <c r="C70" s="139"/>
      <c r="D70" s="139"/>
      <c r="E70" s="139"/>
      <c r="F70" s="140"/>
    </row>
    <row r="71" spans="1:6" ht="16.5" thickBot="1" x14ac:dyDescent="0.3">
      <c r="A71" s="28" t="s">
        <v>74</v>
      </c>
      <c r="B71" s="18">
        <v>180</v>
      </c>
      <c r="C71" s="93">
        <f>C47-C62</f>
        <v>16619.5</v>
      </c>
      <c r="D71" s="93">
        <f>D47+D51-D62</f>
        <v>-2556.8000000000029</v>
      </c>
      <c r="E71" s="93">
        <f t="shared" si="3"/>
        <v>-19176.300000000003</v>
      </c>
      <c r="F71" s="93">
        <f t="shared" si="2"/>
        <v>-15.384337675622028</v>
      </c>
    </row>
    <row r="72" spans="1:6" ht="16.5" thickBot="1" x14ac:dyDescent="0.3">
      <c r="A72" s="28" t="s">
        <v>75</v>
      </c>
      <c r="B72" s="18">
        <v>181</v>
      </c>
      <c r="C72" s="98">
        <v>16619.5</v>
      </c>
      <c r="D72" s="98">
        <v>0</v>
      </c>
      <c r="E72" s="98">
        <v>0</v>
      </c>
      <c r="F72" s="98">
        <v>0</v>
      </c>
    </row>
    <row r="73" spans="1:6" ht="16.5" thickBot="1" x14ac:dyDescent="0.3">
      <c r="A73" s="28" t="s">
        <v>76</v>
      </c>
      <c r="B73" s="18">
        <v>182</v>
      </c>
      <c r="C73" s="98">
        <f>IF(C71&lt;0,C71,0)</f>
        <v>0</v>
      </c>
      <c r="D73" s="93">
        <f t="shared" ref="D73" si="4">IF(D71&lt;0,D71,0)</f>
        <v>-2556.8000000000029</v>
      </c>
      <c r="E73" s="93">
        <f t="shared" si="3"/>
        <v>-2556.8000000000029</v>
      </c>
      <c r="F73" s="98">
        <v>0</v>
      </c>
    </row>
    <row r="74" spans="1:6" ht="32.25" thickBot="1" x14ac:dyDescent="0.3">
      <c r="A74" s="28" t="s">
        <v>77</v>
      </c>
      <c r="B74" s="18">
        <v>190</v>
      </c>
      <c r="C74" s="93">
        <f>C47+C48+C54-C62-C63-C64-C65</f>
        <v>14649.4</v>
      </c>
      <c r="D74" s="93">
        <f>D47+D48-D62-D63-D64-D65</f>
        <v>-4638.6000000000058</v>
      </c>
      <c r="E74" s="93">
        <f t="shared" si="3"/>
        <v>-19288.000000000007</v>
      </c>
      <c r="F74" s="93">
        <f t="shared" si="2"/>
        <v>-31.664095457834492</v>
      </c>
    </row>
    <row r="75" spans="1:6" ht="16.5" thickBot="1" x14ac:dyDescent="0.3">
      <c r="A75" s="21" t="s">
        <v>75</v>
      </c>
      <c r="B75" s="26">
        <v>191</v>
      </c>
      <c r="C75" s="132">
        <f>IF(C74&gt;0,C74,0)</f>
        <v>14649.4</v>
      </c>
      <c r="D75" s="133">
        <f t="shared" ref="D75" si="5">IF(D74&gt;0,D74,0)</f>
        <v>0</v>
      </c>
      <c r="E75" s="93">
        <f t="shared" si="3"/>
        <v>-14649.4</v>
      </c>
      <c r="F75" s="98">
        <v>0</v>
      </c>
    </row>
    <row r="76" spans="1:6" ht="16.5" thickBot="1" x14ac:dyDescent="0.3">
      <c r="A76" s="21" t="s">
        <v>76</v>
      </c>
      <c r="B76" s="21">
        <v>192</v>
      </c>
      <c r="C76" s="99">
        <f>IF(C74&lt;0,C74,0)</f>
        <v>0</v>
      </c>
      <c r="D76" s="95">
        <f t="shared" ref="D76" si="6">IF(D74&lt;0,D74,0)</f>
        <v>-4638.6000000000058</v>
      </c>
      <c r="E76" s="93">
        <f t="shared" si="3"/>
        <v>-4638.6000000000058</v>
      </c>
      <c r="F76" s="98">
        <v>0</v>
      </c>
    </row>
    <row r="77" spans="1:6" ht="32.25" thickBot="1" x14ac:dyDescent="0.3">
      <c r="A77" s="28" t="s">
        <v>78</v>
      </c>
      <c r="B77" s="18">
        <v>200</v>
      </c>
      <c r="C77" s="93">
        <f>C59-C69</f>
        <v>14649.399999999994</v>
      </c>
      <c r="D77" s="93">
        <f>D59-D69</f>
        <v>-3108.6000000000058</v>
      </c>
      <c r="E77" s="93">
        <f t="shared" si="3"/>
        <v>-17758</v>
      </c>
      <c r="F77" s="93">
        <f t="shared" si="2"/>
        <v>-21.219981705735435</v>
      </c>
    </row>
    <row r="78" spans="1:6" ht="16.5" thickBot="1" x14ac:dyDescent="0.3">
      <c r="A78" s="28" t="s">
        <v>75</v>
      </c>
      <c r="B78" s="18">
        <v>201</v>
      </c>
      <c r="C78" s="133">
        <f>IF(C77&gt;0,C77,0)</f>
        <v>14649.399999999994</v>
      </c>
      <c r="D78" s="133">
        <f t="shared" ref="D78" si="7">IF(D77&gt;0,D77,0)</f>
        <v>0</v>
      </c>
      <c r="E78" s="93">
        <f t="shared" si="3"/>
        <v>-14649.399999999994</v>
      </c>
      <c r="F78" s="98">
        <v>0</v>
      </c>
    </row>
    <row r="79" spans="1:6" ht="16.5" thickBot="1" x14ac:dyDescent="0.3">
      <c r="A79" s="28" t="s">
        <v>76</v>
      </c>
      <c r="B79" s="18">
        <v>202</v>
      </c>
      <c r="C79" s="134">
        <v>0</v>
      </c>
      <c r="D79" s="93">
        <f t="shared" ref="D79" si="8">IF(D77&lt;0,D77,0)</f>
        <v>-3108.6000000000058</v>
      </c>
      <c r="E79" s="93">
        <f t="shared" si="3"/>
        <v>-3108.6000000000058</v>
      </c>
      <c r="F79" s="98">
        <v>0</v>
      </c>
    </row>
    <row r="80" spans="1:6" ht="32.25" thickBot="1" x14ac:dyDescent="0.3">
      <c r="A80" s="28" t="s">
        <v>79</v>
      </c>
      <c r="B80" s="18">
        <v>210</v>
      </c>
      <c r="C80" s="134">
        <v>0</v>
      </c>
      <c r="D80" s="133">
        <v>0</v>
      </c>
      <c r="E80" s="98">
        <f t="shared" si="3"/>
        <v>0</v>
      </c>
      <c r="F80" s="98">
        <v>0</v>
      </c>
    </row>
    <row r="81" spans="1:6" s="27" customFormat="1" ht="32.25" thickBot="1" x14ac:dyDescent="0.25">
      <c r="A81" s="101" t="s">
        <v>80</v>
      </c>
      <c r="B81" s="114">
        <v>220</v>
      </c>
      <c r="C81" s="115">
        <f>C77-C80</f>
        <v>14649.399999999994</v>
      </c>
      <c r="D81" s="115">
        <f>D77-D80</f>
        <v>-3108.6000000000058</v>
      </c>
      <c r="E81" s="115">
        <f t="shared" si="3"/>
        <v>-17758</v>
      </c>
      <c r="F81" s="115">
        <f>(D81/C81)*100</f>
        <v>-21.219981705735435</v>
      </c>
    </row>
    <row r="82" spans="1:6" ht="16.5" thickBot="1" x14ac:dyDescent="0.3">
      <c r="A82" s="28" t="s">
        <v>81</v>
      </c>
      <c r="B82" s="18">
        <v>221</v>
      </c>
      <c r="C82" s="133">
        <f>IF(C81&gt;0,C81,0)</f>
        <v>14649.399999999994</v>
      </c>
      <c r="D82" s="133">
        <f t="shared" ref="D82" si="9">IF(D81&gt;0,D81,0)</f>
        <v>0</v>
      </c>
      <c r="E82" s="93">
        <f t="shared" si="3"/>
        <v>-14649.399999999994</v>
      </c>
      <c r="F82" s="98">
        <f t="shared" si="2"/>
        <v>0</v>
      </c>
    </row>
    <row r="83" spans="1:6" ht="16.5" thickBot="1" x14ac:dyDescent="0.3">
      <c r="A83" s="28" t="s">
        <v>82</v>
      </c>
      <c r="B83" s="18">
        <v>222</v>
      </c>
      <c r="C83" s="133">
        <v>0</v>
      </c>
      <c r="D83" s="93">
        <f t="shared" ref="D83" si="10">IF(D81&lt;0,D81,0)</f>
        <v>-3108.6000000000058</v>
      </c>
      <c r="E83" s="93">
        <f t="shared" si="3"/>
        <v>-3108.6000000000058</v>
      </c>
      <c r="F83" s="98">
        <v>0</v>
      </c>
    </row>
    <row r="84" spans="1:6" ht="32.25" thickBot="1" x14ac:dyDescent="0.3">
      <c r="A84" s="28" t="s">
        <v>83</v>
      </c>
      <c r="B84" s="18">
        <v>230</v>
      </c>
      <c r="C84" s="133">
        <v>0</v>
      </c>
      <c r="D84" s="133">
        <f>D82*0.1</f>
        <v>0</v>
      </c>
      <c r="E84" s="98">
        <f>D84-C84</f>
        <v>0</v>
      </c>
      <c r="F84" s="98">
        <v>0</v>
      </c>
    </row>
    <row r="85" spans="1:6" ht="16.5" thickBot="1" x14ac:dyDescent="0.3">
      <c r="A85" s="160" t="s">
        <v>85</v>
      </c>
      <c r="B85" s="161"/>
      <c r="C85" s="161"/>
      <c r="D85" s="161"/>
      <c r="E85" s="161"/>
      <c r="F85" s="162"/>
    </row>
    <row r="86" spans="1:6" ht="16.5" thickBot="1" x14ac:dyDescent="0.3">
      <c r="A86" s="21" t="s">
        <v>86</v>
      </c>
      <c r="B86" s="18">
        <v>240</v>
      </c>
      <c r="C86" s="93">
        <v>95003.3</v>
      </c>
      <c r="D86" s="93">
        <v>48191</v>
      </c>
      <c r="E86" s="95">
        <f t="shared" ref="E86:E90" si="11">D86-C86</f>
        <v>-46812.3</v>
      </c>
      <c r="F86" s="90">
        <f>(D86/C86)*100</f>
        <v>50.725606373673337</v>
      </c>
    </row>
    <row r="87" spans="1:6" ht="16.5" thickBot="1" x14ac:dyDescent="0.3">
      <c r="A87" s="28" t="s">
        <v>87</v>
      </c>
      <c r="B87" s="18">
        <v>250</v>
      </c>
      <c r="C87" s="93">
        <v>11580.4</v>
      </c>
      <c r="D87" s="93">
        <v>13523.8</v>
      </c>
      <c r="E87" s="96">
        <f t="shared" si="11"/>
        <v>1943.3999999999996</v>
      </c>
      <c r="F87" s="90">
        <f>(D87/C87)*100</f>
        <v>116.78180373734932</v>
      </c>
    </row>
    <row r="88" spans="1:6" ht="16.5" thickBot="1" x14ac:dyDescent="0.3">
      <c r="A88" s="28" t="s">
        <v>88</v>
      </c>
      <c r="B88" s="18">
        <v>260</v>
      </c>
      <c r="C88" s="93">
        <v>2547.6999999999998</v>
      </c>
      <c r="D88" s="93">
        <v>3501</v>
      </c>
      <c r="E88" s="96">
        <f t="shared" si="11"/>
        <v>953.30000000000018</v>
      </c>
      <c r="F88" s="90">
        <f>(D88/C88)*100</f>
        <v>137.41806335125801</v>
      </c>
    </row>
    <row r="89" spans="1:6" ht="16.5" thickBot="1" x14ac:dyDescent="0.3">
      <c r="A89" s="28" t="s">
        <v>89</v>
      </c>
      <c r="B89" s="18">
        <v>270</v>
      </c>
      <c r="C89" s="93">
        <v>1795.7</v>
      </c>
      <c r="D89" s="93">
        <v>2966.6</v>
      </c>
      <c r="E89" s="96">
        <f t="shared" si="11"/>
        <v>1170.8999999999999</v>
      </c>
      <c r="F89" s="90">
        <f>(D89/C89)*100</f>
        <v>165.20576933786265</v>
      </c>
    </row>
    <row r="90" spans="1:6" ht="16.5" thickBot="1" x14ac:dyDescent="0.3">
      <c r="A90" s="28" t="s">
        <v>90</v>
      </c>
      <c r="B90" s="18">
        <v>280</v>
      </c>
      <c r="C90" s="93">
        <v>2085.8000000000002</v>
      </c>
      <c r="D90" s="93">
        <v>4526.7</v>
      </c>
      <c r="E90" s="96">
        <f t="shared" si="11"/>
        <v>2440.8999999999996</v>
      </c>
      <c r="F90" s="90">
        <f>(D90/C90)*100</f>
        <v>217.02464282289765</v>
      </c>
    </row>
    <row r="91" spans="1:6" s="27" customFormat="1" ht="16.5" thickBot="1" x14ac:dyDescent="0.25">
      <c r="A91" s="110" t="s">
        <v>91</v>
      </c>
      <c r="B91" s="111">
        <v>290</v>
      </c>
      <c r="C91" s="112">
        <f>SUM(C86:C90)</f>
        <v>113012.9</v>
      </c>
      <c r="D91" s="112">
        <f t="shared" ref="D91:E91" si="12">SUM(D86:D90)</f>
        <v>72709.100000000006</v>
      </c>
      <c r="E91" s="112">
        <f t="shared" si="12"/>
        <v>-40303.799999999996</v>
      </c>
      <c r="F91" s="113">
        <f t="shared" ref="F91" si="13">(D91/C91)*100</f>
        <v>64.336991617771076</v>
      </c>
    </row>
    <row r="92" spans="1:6" ht="15.75" x14ac:dyDescent="0.25">
      <c r="A92" s="75"/>
      <c r="B92" s="68"/>
      <c r="C92" s="55"/>
      <c r="D92" s="55"/>
      <c r="E92" s="55"/>
      <c r="F92" s="76"/>
    </row>
    <row r="93" spans="1:6" ht="15.75" x14ac:dyDescent="0.25">
      <c r="A93" s="75"/>
      <c r="B93" s="68"/>
      <c r="C93" s="55"/>
      <c r="D93" s="55"/>
      <c r="E93" s="55"/>
      <c r="F93" s="76"/>
    </row>
    <row r="94" spans="1:6" ht="16.5" thickBot="1" x14ac:dyDescent="0.3">
      <c r="A94" s="163"/>
      <c r="B94" s="164"/>
      <c r="C94" s="164"/>
      <c r="D94" s="164"/>
      <c r="E94" s="164"/>
      <c r="F94" s="165"/>
    </row>
    <row r="95" spans="1:6" ht="16.5" thickBot="1" x14ac:dyDescent="0.3">
      <c r="A95" s="166" t="s">
        <v>92</v>
      </c>
      <c r="B95" s="167"/>
      <c r="C95" s="167"/>
      <c r="D95" s="167"/>
      <c r="E95" s="167"/>
      <c r="F95" s="168"/>
    </row>
    <row r="96" spans="1:6" ht="48" thickBot="1" x14ac:dyDescent="0.3">
      <c r="A96" s="25" t="s">
        <v>93</v>
      </c>
      <c r="B96" s="24">
        <v>300</v>
      </c>
      <c r="C96" s="92">
        <v>6130.3</v>
      </c>
      <c r="D96" s="92">
        <f>D97+D98+D99+D100</f>
        <v>5660.5</v>
      </c>
      <c r="E96" s="92">
        <f t="shared" ref="E96" si="14">D96-C96</f>
        <v>-469.80000000000018</v>
      </c>
      <c r="F96" s="92">
        <f>(D96/C96)*100</f>
        <v>92.336427254783615</v>
      </c>
    </row>
    <row r="97" spans="1:6" ht="16.5" thickBot="1" x14ac:dyDescent="0.3">
      <c r="A97" s="28" t="s">
        <v>94</v>
      </c>
      <c r="B97" s="18">
        <v>301</v>
      </c>
      <c r="C97" s="98">
        <v>0</v>
      </c>
      <c r="D97" s="98">
        <v>0</v>
      </c>
      <c r="E97" s="98">
        <v>0</v>
      </c>
      <c r="F97" s="98">
        <v>0</v>
      </c>
    </row>
    <row r="98" spans="1:6" ht="32.25" thickBot="1" x14ac:dyDescent="0.3">
      <c r="A98" s="28" t="s">
        <v>95</v>
      </c>
      <c r="B98" s="18">
        <v>302</v>
      </c>
      <c r="C98" s="93">
        <v>25532.3</v>
      </c>
      <c r="D98" s="98">
        <v>28979.1</v>
      </c>
      <c r="E98" s="93">
        <f>D98-C98</f>
        <v>3446.7999999999993</v>
      </c>
      <c r="F98" s="93">
        <f>(D98/C98)*100</f>
        <v>113.49976304524074</v>
      </c>
    </row>
    <row r="99" spans="1:6" ht="32.25" thickBot="1" x14ac:dyDescent="0.3">
      <c r="A99" s="28" t="s">
        <v>96</v>
      </c>
      <c r="B99" s="18">
        <v>303</v>
      </c>
      <c r="C99" s="93">
        <v>-19417.8</v>
      </c>
      <c r="D99" s="93">
        <v>-23318.6</v>
      </c>
      <c r="E99" s="93">
        <f>D99-C99</f>
        <v>-3900.7999999999993</v>
      </c>
      <c r="F99" s="93">
        <f>(D99/C99)*100</f>
        <v>120.08878451729856</v>
      </c>
    </row>
    <row r="100" spans="1:6" ht="16.5" thickBot="1" x14ac:dyDescent="0.3">
      <c r="A100" s="21" t="s">
        <v>97</v>
      </c>
      <c r="B100" s="21">
        <v>304</v>
      </c>
      <c r="C100" s="95">
        <v>15.8</v>
      </c>
      <c r="D100" s="98">
        <v>0</v>
      </c>
      <c r="E100" s="93">
        <f t="shared" ref="E100:E102" si="15">D100-C100</f>
        <v>-15.8</v>
      </c>
      <c r="F100" s="98">
        <v>0</v>
      </c>
    </row>
    <row r="101" spans="1:6" ht="32.25" thickBot="1" x14ac:dyDescent="0.3">
      <c r="A101" s="28" t="s">
        <v>98</v>
      </c>
      <c r="B101" s="18" t="s">
        <v>99</v>
      </c>
      <c r="C101" s="98"/>
      <c r="D101" s="98">
        <v>0</v>
      </c>
      <c r="E101" s="98">
        <v>0</v>
      </c>
      <c r="F101" s="98">
        <v>0</v>
      </c>
    </row>
    <row r="102" spans="1:6" ht="16.5" thickBot="1" x14ac:dyDescent="0.3">
      <c r="A102" s="28" t="s">
        <v>100</v>
      </c>
      <c r="B102" s="18" t="s">
        <v>101</v>
      </c>
      <c r="C102" s="93">
        <v>15.8</v>
      </c>
      <c r="D102" s="98">
        <v>0</v>
      </c>
      <c r="E102" s="93">
        <f t="shared" si="15"/>
        <v>-15.8</v>
      </c>
      <c r="F102" s="98">
        <v>0</v>
      </c>
    </row>
    <row r="103" spans="1:6" ht="17.25" thickTop="1" thickBot="1" x14ac:dyDescent="0.3">
      <c r="A103" s="72">
        <v>1</v>
      </c>
      <c r="B103" s="17">
        <v>2</v>
      </c>
      <c r="C103" s="39">
        <v>3</v>
      </c>
      <c r="D103" s="39">
        <v>4</v>
      </c>
      <c r="E103" s="39">
        <v>5</v>
      </c>
      <c r="F103" s="39">
        <v>6</v>
      </c>
    </row>
    <row r="104" spans="1:6" ht="33" thickTop="1" thickBot="1" x14ac:dyDescent="0.3">
      <c r="A104" s="25" t="s">
        <v>102</v>
      </c>
      <c r="B104" s="24">
        <v>310</v>
      </c>
      <c r="C104" s="98">
        <v>0</v>
      </c>
      <c r="D104" s="98">
        <v>0</v>
      </c>
      <c r="E104" s="98">
        <v>0</v>
      </c>
      <c r="F104" s="98">
        <v>0</v>
      </c>
    </row>
    <row r="105" spans="1:6" ht="48" thickBot="1" x14ac:dyDescent="0.3">
      <c r="A105" s="28" t="s">
        <v>103</v>
      </c>
      <c r="B105" s="18">
        <v>311</v>
      </c>
      <c r="C105" s="98">
        <v>0</v>
      </c>
      <c r="D105" s="98">
        <v>0</v>
      </c>
      <c r="E105" s="98">
        <v>0</v>
      </c>
      <c r="F105" s="98">
        <v>0</v>
      </c>
    </row>
    <row r="106" spans="1:6" ht="16.5" thickBot="1" x14ac:dyDescent="0.3">
      <c r="A106" s="28" t="s">
        <v>104</v>
      </c>
      <c r="B106" s="18">
        <v>312</v>
      </c>
      <c r="C106" s="98">
        <v>0</v>
      </c>
      <c r="D106" s="98">
        <v>0</v>
      </c>
      <c r="E106" s="98">
        <v>0</v>
      </c>
      <c r="F106" s="98">
        <v>0</v>
      </c>
    </row>
    <row r="107" spans="1:6" ht="16.5" thickBot="1" x14ac:dyDescent="0.3">
      <c r="A107" s="28" t="s">
        <v>105</v>
      </c>
      <c r="B107" s="18">
        <v>313</v>
      </c>
      <c r="C107" s="98">
        <v>0</v>
      </c>
      <c r="D107" s="98">
        <v>0</v>
      </c>
      <c r="E107" s="98">
        <v>0</v>
      </c>
      <c r="F107" s="98">
        <v>0</v>
      </c>
    </row>
    <row r="108" spans="1:6" ht="32.25" thickBot="1" x14ac:dyDescent="0.3">
      <c r="A108" s="23" t="s">
        <v>106</v>
      </c>
      <c r="B108" s="23">
        <v>320</v>
      </c>
      <c r="C108" s="97">
        <f>C109+C110</f>
        <v>4813.3999999999996</v>
      </c>
      <c r="D108" s="97">
        <f t="shared" ref="D108" si="16">D109+D110</f>
        <v>5594.1</v>
      </c>
      <c r="E108" s="92">
        <f t="shared" ref="E108:E110" si="17">D108-C108</f>
        <v>780.70000000000073</v>
      </c>
      <c r="F108" s="91">
        <f t="shared" ref="F108:F109" si="18">(D108/C108)*100</f>
        <v>116.21930444176675</v>
      </c>
    </row>
    <row r="109" spans="1:6" ht="49.5" customHeight="1" thickBot="1" x14ac:dyDescent="0.3">
      <c r="A109" s="28" t="s">
        <v>107</v>
      </c>
      <c r="B109" s="18">
        <v>321</v>
      </c>
      <c r="C109" s="93">
        <v>2547.6999999999998</v>
      </c>
      <c r="D109" s="93">
        <v>2922.9</v>
      </c>
      <c r="E109" s="93">
        <f>D109-C109</f>
        <v>375.20000000000027</v>
      </c>
      <c r="F109" s="90">
        <f t="shared" si="18"/>
        <v>114.72700867449073</v>
      </c>
    </row>
    <row r="110" spans="1:6" ht="63.75" thickBot="1" x14ac:dyDescent="0.3">
      <c r="A110" s="28" t="s">
        <v>108</v>
      </c>
      <c r="B110" s="18">
        <v>322</v>
      </c>
      <c r="C110" s="93">
        <v>2265.6999999999998</v>
      </c>
      <c r="D110" s="93">
        <v>2671.2</v>
      </c>
      <c r="E110" s="93">
        <f t="shared" si="17"/>
        <v>405.5</v>
      </c>
      <c r="F110" s="90">
        <f>(D110/C110)*100</f>
        <v>117.89733857086111</v>
      </c>
    </row>
    <row r="111" spans="1:6" ht="16.5" thickBot="1" x14ac:dyDescent="0.3">
      <c r="A111" s="25" t="s">
        <v>109</v>
      </c>
      <c r="B111" s="24">
        <v>330</v>
      </c>
      <c r="C111" s="98">
        <v>0</v>
      </c>
      <c r="D111" s="98">
        <v>0</v>
      </c>
      <c r="E111" s="98">
        <v>0</v>
      </c>
      <c r="F111" s="98">
        <v>0</v>
      </c>
    </row>
    <row r="112" spans="1:6" ht="16.5" thickBot="1" x14ac:dyDescent="0.3">
      <c r="A112" s="28" t="s">
        <v>110</v>
      </c>
      <c r="B112" s="18">
        <v>331</v>
      </c>
      <c r="C112" s="98">
        <v>0</v>
      </c>
      <c r="D112" s="98">
        <v>0</v>
      </c>
      <c r="E112" s="98">
        <v>0</v>
      </c>
      <c r="F112" s="98">
        <v>0</v>
      </c>
    </row>
    <row r="113" spans="1:7" ht="32.25" thickBot="1" x14ac:dyDescent="0.3">
      <c r="A113" s="28" t="s">
        <v>111</v>
      </c>
      <c r="B113" s="18">
        <v>332</v>
      </c>
      <c r="C113" s="98">
        <v>0</v>
      </c>
      <c r="D113" s="98">
        <v>0</v>
      </c>
      <c r="E113" s="98">
        <v>0</v>
      </c>
      <c r="F113" s="98">
        <v>0</v>
      </c>
    </row>
    <row r="114" spans="1:7" ht="16.5" thickBot="1" x14ac:dyDescent="0.3">
      <c r="A114" s="166" t="s">
        <v>112</v>
      </c>
      <c r="B114" s="167"/>
      <c r="C114" s="167"/>
      <c r="D114" s="167"/>
      <c r="E114" s="167"/>
      <c r="F114" s="168"/>
    </row>
    <row r="115" spans="1:7" ht="16.5" thickBot="1" x14ac:dyDescent="0.3">
      <c r="A115" s="28" t="s">
        <v>113</v>
      </c>
      <c r="B115" s="18">
        <v>340</v>
      </c>
      <c r="C115" s="98">
        <v>15797.2</v>
      </c>
      <c r="D115" s="98">
        <v>0</v>
      </c>
      <c r="E115" s="98">
        <v>0</v>
      </c>
      <c r="F115" s="98">
        <v>0</v>
      </c>
    </row>
    <row r="116" spans="1:7" ht="16.5" thickBot="1" x14ac:dyDescent="0.3">
      <c r="A116" s="28" t="s">
        <v>114</v>
      </c>
      <c r="B116" s="18">
        <v>341</v>
      </c>
      <c r="C116" s="98">
        <v>13333.3</v>
      </c>
      <c r="D116" s="98">
        <v>0</v>
      </c>
      <c r="E116" s="98">
        <v>0</v>
      </c>
      <c r="F116" s="98">
        <v>0</v>
      </c>
    </row>
    <row r="117" spans="1:7" ht="48" thickBot="1" x14ac:dyDescent="0.3">
      <c r="A117" s="28" t="s">
        <v>115</v>
      </c>
      <c r="B117" s="18">
        <v>350</v>
      </c>
      <c r="C117" s="98">
        <v>7808.3</v>
      </c>
      <c r="D117" s="94">
        <v>284.3</v>
      </c>
      <c r="E117" s="93">
        <f>D117-C117</f>
        <v>-7524</v>
      </c>
      <c r="F117" s="98">
        <f>(D117/C117)*100</f>
        <v>3.6409974002023491</v>
      </c>
      <c r="G117" s="11"/>
    </row>
    <row r="118" spans="1:7" ht="16.5" thickBot="1" x14ac:dyDescent="0.3">
      <c r="A118" s="28" t="s">
        <v>114</v>
      </c>
      <c r="B118" s="18">
        <v>351</v>
      </c>
      <c r="C118" s="98">
        <v>0</v>
      </c>
      <c r="D118" s="98">
        <v>0</v>
      </c>
      <c r="E118" s="98">
        <v>0</v>
      </c>
      <c r="F118" s="98">
        <v>0</v>
      </c>
    </row>
    <row r="119" spans="1:7" ht="32.25" thickBot="1" x14ac:dyDescent="0.3">
      <c r="A119" s="28" t="s">
        <v>116</v>
      </c>
      <c r="B119" s="18">
        <v>360</v>
      </c>
      <c r="C119" s="98">
        <v>0</v>
      </c>
      <c r="D119" s="98">
        <v>0</v>
      </c>
      <c r="E119" s="98">
        <v>0</v>
      </c>
      <c r="F119" s="98">
        <v>0</v>
      </c>
    </row>
    <row r="120" spans="1:7" ht="16.5" thickBot="1" x14ac:dyDescent="0.3">
      <c r="A120" s="28" t="s">
        <v>114</v>
      </c>
      <c r="B120" s="18">
        <v>361</v>
      </c>
      <c r="C120" s="98">
        <v>0</v>
      </c>
      <c r="D120" s="98">
        <v>0</v>
      </c>
      <c r="E120" s="98">
        <v>0</v>
      </c>
      <c r="F120" s="98">
        <v>0</v>
      </c>
    </row>
    <row r="121" spans="1:7" ht="32.25" thickBot="1" x14ac:dyDescent="0.3">
      <c r="A121" s="28" t="s">
        <v>117</v>
      </c>
      <c r="B121" s="18">
        <v>370</v>
      </c>
      <c r="C121" s="98">
        <v>0</v>
      </c>
      <c r="D121" s="98">
        <v>0</v>
      </c>
      <c r="E121" s="98">
        <v>0</v>
      </c>
      <c r="F121" s="98">
        <v>0</v>
      </c>
    </row>
    <row r="122" spans="1:7" ht="16.5" thickBot="1" x14ac:dyDescent="0.3">
      <c r="A122" s="28" t="s">
        <v>114</v>
      </c>
      <c r="B122" s="18">
        <v>371</v>
      </c>
      <c r="C122" s="98">
        <v>0</v>
      </c>
      <c r="D122" s="98">
        <v>0</v>
      </c>
      <c r="E122" s="98">
        <v>0</v>
      </c>
      <c r="F122" s="98">
        <v>0</v>
      </c>
    </row>
    <row r="123" spans="1:7" ht="48" thickBot="1" x14ac:dyDescent="0.3">
      <c r="A123" s="28" t="s">
        <v>118</v>
      </c>
      <c r="B123" s="18">
        <v>380</v>
      </c>
      <c r="C123" s="98">
        <v>16605.5</v>
      </c>
      <c r="D123" s="93">
        <v>9348.1</v>
      </c>
      <c r="E123" s="93">
        <f t="shared" ref="E123:E126" si="19">D123-C123</f>
        <v>-7257.4</v>
      </c>
      <c r="F123" s="90">
        <f>(D123/C123)*100</f>
        <v>56.295203396465034</v>
      </c>
    </row>
    <row r="124" spans="1:7" ht="16.5" thickBot="1" x14ac:dyDescent="0.3">
      <c r="A124" s="28" t="s">
        <v>114</v>
      </c>
      <c r="B124" s="18">
        <v>381</v>
      </c>
      <c r="C124" s="98">
        <v>16203.4</v>
      </c>
      <c r="D124" s="98">
        <v>9063.7999999999993</v>
      </c>
      <c r="E124" s="93">
        <f t="shared" si="19"/>
        <v>-7139.6</v>
      </c>
      <c r="F124" s="98">
        <f>(D124/C124)*100</f>
        <v>55.937642716960632</v>
      </c>
    </row>
    <row r="125" spans="1:7" ht="32.25" thickBot="1" x14ac:dyDescent="0.3">
      <c r="A125" s="104" t="s">
        <v>119</v>
      </c>
      <c r="B125" s="107">
        <v>390</v>
      </c>
      <c r="C125" s="108">
        <f t="shared" ref="C125:D126" si="20">SUM(C115,C117,C119,C121,C123)</f>
        <v>40211</v>
      </c>
      <c r="D125" s="108">
        <f t="shared" si="20"/>
        <v>9632.4</v>
      </c>
      <c r="E125" s="108">
        <f t="shared" si="19"/>
        <v>-30578.6</v>
      </c>
      <c r="F125" s="117">
        <f t="shared" ref="F125:F126" si="21">(D125/C125)*100</f>
        <v>23.954639277809552</v>
      </c>
    </row>
    <row r="126" spans="1:7" ht="32.25" thickBot="1" x14ac:dyDescent="0.3">
      <c r="A126" s="104" t="s">
        <v>120</v>
      </c>
      <c r="B126" s="107">
        <v>391</v>
      </c>
      <c r="C126" s="108">
        <f t="shared" si="20"/>
        <v>29536.699999999997</v>
      </c>
      <c r="D126" s="108">
        <f t="shared" si="20"/>
        <v>9063.7999999999993</v>
      </c>
      <c r="E126" s="108">
        <f t="shared" si="19"/>
        <v>-20472.899999999998</v>
      </c>
      <c r="F126" s="117">
        <f t="shared" si="21"/>
        <v>30.686569589696887</v>
      </c>
    </row>
    <row r="127" spans="1:7" ht="16.5" thickBot="1" x14ac:dyDescent="0.3">
      <c r="A127" s="160" t="s">
        <v>121</v>
      </c>
      <c r="B127" s="161"/>
      <c r="C127" s="161"/>
      <c r="D127" s="161"/>
      <c r="E127" s="161"/>
      <c r="F127" s="162"/>
    </row>
    <row r="128" spans="1:7" ht="16.5" thickBot="1" x14ac:dyDescent="0.3">
      <c r="A128" s="28" t="s">
        <v>122</v>
      </c>
      <c r="B128" s="18">
        <v>400</v>
      </c>
      <c r="C128" s="98">
        <v>0</v>
      </c>
      <c r="D128" s="98">
        <v>0</v>
      </c>
      <c r="E128" s="98">
        <v>0</v>
      </c>
      <c r="F128" s="98">
        <v>0</v>
      </c>
    </row>
    <row r="129" spans="1:14" ht="16.5" thickBot="1" x14ac:dyDescent="0.3">
      <c r="A129" s="28" t="s">
        <v>123</v>
      </c>
      <c r="B129" s="18">
        <v>410</v>
      </c>
      <c r="C129" s="98">
        <v>0</v>
      </c>
      <c r="D129" s="98">
        <v>0</v>
      </c>
      <c r="E129" s="98">
        <v>0</v>
      </c>
      <c r="F129" s="98">
        <v>0</v>
      </c>
    </row>
    <row r="130" spans="1:14" ht="16.5" thickBot="1" x14ac:dyDescent="0.3">
      <c r="A130" s="28" t="s">
        <v>124</v>
      </c>
      <c r="B130" s="18">
        <v>420</v>
      </c>
      <c r="C130" s="98">
        <v>0</v>
      </c>
      <c r="D130" s="98">
        <v>0</v>
      </c>
      <c r="E130" s="98">
        <v>0</v>
      </c>
      <c r="F130" s="98">
        <v>0</v>
      </c>
    </row>
    <row r="131" spans="1:14" ht="32.25" thickBot="1" x14ac:dyDescent="0.3">
      <c r="A131" s="28" t="s">
        <v>125</v>
      </c>
      <c r="B131" s="18">
        <v>430</v>
      </c>
      <c r="C131" s="98">
        <v>0</v>
      </c>
      <c r="D131" s="98">
        <v>0</v>
      </c>
      <c r="E131" s="98">
        <v>0</v>
      </c>
      <c r="F131" s="98">
        <v>0</v>
      </c>
    </row>
    <row r="132" spans="1:14" ht="15.75" x14ac:dyDescent="0.25">
      <c r="A132" s="5"/>
    </row>
    <row r="133" spans="1:14" ht="15.75" x14ac:dyDescent="0.25">
      <c r="A133" s="5"/>
    </row>
    <row r="134" spans="1:14" ht="15.75" x14ac:dyDescent="0.25">
      <c r="A134" s="30"/>
      <c r="B134" s="30" t="s">
        <v>126</v>
      </c>
      <c r="C134" s="57" t="s">
        <v>126</v>
      </c>
    </row>
    <row r="135" spans="1:14" ht="15.75" x14ac:dyDescent="0.25">
      <c r="A135" s="31" t="s">
        <v>139</v>
      </c>
      <c r="B135" s="27" t="s">
        <v>127</v>
      </c>
      <c r="C135" s="67"/>
      <c r="D135" s="67"/>
      <c r="E135" s="58" t="s">
        <v>140</v>
      </c>
      <c r="F135" s="59"/>
    </row>
    <row r="136" spans="1:14" ht="15.75" x14ac:dyDescent="0.25">
      <c r="A136" s="30"/>
      <c r="C136" s="57"/>
      <c r="E136" s="60"/>
    </row>
    <row r="137" spans="1:14" ht="15.75" x14ac:dyDescent="0.25">
      <c r="A137" s="30"/>
      <c r="B137" s="32"/>
      <c r="C137" s="61"/>
    </row>
    <row r="138" spans="1:14" ht="15.75" x14ac:dyDescent="0.25">
      <c r="A138" s="30" t="s">
        <v>138</v>
      </c>
      <c r="B138" s="32"/>
      <c r="C138" s="62"/>
    </row>
    <row r="139" spans="1:14" ht="15.75" x14ac:dyDescent="0.25">
      <c r="A139" s="5" t="s">
        <v>129</v>
      </c>
    </row>
    <row r="140" spans="1:14" ht="18.75" x14ac:dyDescent="0.25">
      <c r="A140" s="33"/>
    </row>
    <row r="141" spans="1:14" ht="18.75" x14ac:dyDescent="0.25">
      <c r="A141" s="33"/>
      <c r="C141" s="38"/>
      <c r="D141" s="38"/>
    </row>
    <row r="142" spans="1:14" ht="18.75" x14ac:dyDescent="0.25">
      <c r="A142" s="33"/>
      <c r="C142" s="38"/>
      <c r="D142" s="38"/>
    </row>
    <row r="143" spans="1:14" s="38" customFormat="1" ht="18.75" x14ac:dyDescent="0.25">
      <c r="A143" s="33"/>
      <c r="B143" s="1"/>
      <c r="G143" s="1"/>
      <c r="H143" s="1"/>
      <c r="I143" s="1"/>
      <c r="J143" s="1"/>
      <c r="K143" s="1"/>
      <c r="L143" s="1"/>
      <c r="M143" s="1"/>
      <c r="N143" s="1"/>
    </row>
    <row r="144" spans="1:14" s="38" customFormat="1" ht="18.75" x14ac:dyDescent="0.25">
      <c r="A144" s="33"/>
      <c r="B144" s="1"/>
      <c r="G144" s="1"/>
      <c r="H144" s="1"/>
      <c r="I144" s="1"/>
      <c r="J144" s="1"/>
      <c r="K144" s="1"/>
      <c r="L144" s="1"/>
      <c r="M144" s="1"/>
      <c r="N144" s="1"/>
    </row>
    <row r="145" spans="1:14" s="38" customFormat="1" ht="18.75" x14ac:dyDescent="0.25">
      <c r="A145" s="33"/>
      <c r="B145" s="1"/>
      <c r="G145" s="1"/>
      <c r="H145" s="1"/>
      <c r="I145" s="1"/>
      <c r="J145" s="1"/>
      <c r="K145" s="1"/>
      <c r="L145" s="1"/>
      <c r="M145" s="1"/>
      <c r="N145" s="1"/>
    </row>
    <row r="146" spans="1:14" s="38" customFormat="1" ht="18.75" x14ac:dyDescent="0.25">
      <c r="A146" s="33" t="s">
        <v>130</v>
      </c>
      <c r="B146" s="1"/>
      <c r="G146" s="1"/>
      <c r="H146" s="1"/>
      <c r="I146" s="1"/>
      <c r="J146" s="1"/>
      <c r="K146" s="1"/>
      <c r="L146" s="1"/>
      <c r="M146" s="1"/>
      <c r="N146" s="1"/>
    </row>
  </sheetData>
  <mergeCells count="25">
    <mergeCell ref="A85:F85"/>
    <mergeCell ref="A94:F94"/>
    <mergeCell ref="A95:F95"/>
    <mergeCell ref="A114:F114"/>
    <mergeCell ref="A127:F127"/>
    <mergeCell ref="A42:F42"/>
    <mergeCell ref="A61:F61"/>
    <mergeCell ref="A70:F70"/>
    <mergeCell ref="B19:C19"/>
    <mergeCell ref="B20:C20"/>
    <mergeCell ref="B21:C21"/>
    <mergeCell ref="B22:C22"/>
    <mergeCell ref="B23:C23"/>
    <mergeCell ref="B24:C24"/>
    <mergeCell ref="B25:C25"/>
    <mergeCell ref="A31:G31"/>
    <mergeCell ref="A32:F32"/>
    <mergeCell ref="A37:F37"/>
    <mergeCell ref="A41:F41"/>
    <mergeCell ref="E6:F6"/>
    <mergeCell ref="E1:F1"/>
    <mergeCell ref="E2:F2"/>
    <mergeCell ref="E3:F3"/>
    <mergeCell ref="E4:F4"/>
    <mergeCell ref="E5:F5"/>
  </mergeCells>
  <pageMargins left="0.7" right="0.7" top="0.75" bottom="0.75" header="0.3" footer="0.3"/>
  <pageSetup paperSize="9" scale="70" orientation="portrait" r:id="rId1"/>
  <rowBreaks count="2" manualBreakCount="2">
    <brk id="59" max="7" man="1"/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view="pageBreakPreview" topLeftCell="A88" zoomScaleNormal="100" zoomScaleSheetLayoutView="100" workbookViewId="0">
      <selection activeCell="D102" sqref="D102"/>
    </sheetView>
  </sheetViews>
  <sheetFormatPr defaultRowHeight="15" x14ac:dyDescent="0.25"/>
  <cols>
    <col min="1" max="1" width="42.42578125" style="1" customWidth="1"/>
    <col min="2" max="2" width="8" style="1" customWidth="1"/>
    <col min="3" max="3" width="20.28515625" style="35" customWidth="1"/>
    <col min="4" max="4" width="18.140625" style="35" customWidth="1"/>
    <col min="5" max="5" width="16.85546875" style="38" customWidth="1"/>
    <col min="6" max="6" width="17.5703125" style="38" customWidth="1"/>
    <col min="7" max="16384" width="9.140625" style="1"/>
  </cols>
  <sheetData>
    <row r="1" spans="1:9" x14ac:dyDescent="0.25">
      <c r="E1" s="137" t="s">
        <v>0</v>
      </c>
      <c r="F1" s="137"/>
    </row>
    <row r="2" spans="1:9" ht="15.75" x14ac:dyDescent="0.25">
      <c r="B2" s="2"/>
      <c r="C2" s="36"/>
      <c r="D2" s="36"/>
      <c r="E2" s="136" t="s">
        <v>134</v>
      </c>
      <c r="F2" s="136"/>
    </row>
    <row r="3" spans="1:9" x14ac:dyDescent="0.25">
      <c r="E3" s="136" t="s">
        <v>1</v>
      </c>
      <c r="F3" s="136"/>
      <c r="I3" s="4"/>
    </row>
    <row r="4" spans="1:9" x14ac:dyDescent="0.25">
      <c r="E4" s="136" t="s">
        <v>2</v>
      </c>
      <c r="F4" s="136"/>
    </row>
    <row r="5" spans="1:9" x14ac:dyDescent="0.25">
      <c r="E5" s="136" t="s">
        <v>135</v>
      </c>
      <c r="F5" s="136"/>
    </row>
    <row r="6" spans="1:9" x14ac:dyDescent="0.25">
      <c r="E6" s="136" t="s">
        <v>136</v>
      </c>
      <c r="F6" s="136"/>
    </row>
    <row r="7" spans="1:9" ht="15.75" x14ac:dyDescent="0.25">
      <c r="E7" s="37"/>
    </row>
    <row r="8" spans="1:9" ht="15.75" x14ac:dyDescent="0.25">
      <c r="E8" s="37"/>
    </row>
    <row r="9" spans="1:9" ht="15.75" x14ac:dyDescent="0.25">
      <c r="E9" s="37"/>
    </row>
    <row r="10" spans="1:9" ht="15.75" x14ac:dyDescent="0.25">
      <c r="E10" s="37"/>
    </row>
    <row r="11" spans="1:9" ht="15.75" x14ac:dyDescent="0.25">
      <c r="E11" s="37"/>
    </row>
    <row r="12" spans="1:9" ht="15.75" x14ac:dyDescent="0.25">
      <c r="E12" s="37"/>
    </row>
    <row r="13" spans="1:9" ht="15.75" x14ac:dyDescent="0.25">
      <c r="E13" s="37"/>
    </row>
    <row r="14" spans="1:9" ht="15.75" x14ac:dyDescent="0.25">
      <c r="E14" s="37"/>
    </row>
    <row r="15" spans="1:9" ht="15.75" x14ac:dyDescent="0.25">
      <c r="A15" s="5"/>
    </row>
    <row r="16" spans="1:9" s="6" customFormat="1" ht="15.75" thickBot="1" x14ac:dyDescent="0.3">
      <c r="C16" s="7"/>
      <c r="D16" s="8"/>
      <c r="E16" s="9"/>
      <c r="F16" s="9"/>
      <c r="G16" s="8"/>
      <c r="H16" s="8"/>
    </row>
    <row r="17" spans="1:14" s="6" customFormat="1" ht="18.75" customHeight="1" x14ac:dyDescent="0.25">
      <c r="C17" s="7"/>
      <c r="D17" s="8"/>
      <c r="E17" s="9"/>
      <c r="F17" s="79" t="s">
        <v>3</v>
      </c>
      <c r="H17" s="8"/>
    </row>
    <row r="18" spans="1:14" s="6" customFormat="1" ht="15.75" thickBot="1" x14ac:dyDescent="0.3">
      <c r="B18" s="7"/>
      <c r="C18" s="7"/>
      <c r="D18" s="7"/>
      <c r="E18" s="10" t="s">
        <v>4</v>
      </c>
      <c r="F18" s="80">
        <v>2019</v>
      </c>
      <c r="H18" s="10"/>
    </row>
    <row r="19" spans="1:14" s="11" customFormat="1" x14ac:dyDescent="0.25">
      <c r="A19" s="86" t="s">
        <v>5</v>
      </c>
      <c r="B19" s="144" t="s">
        <v>6</v>
      </c>
      <c r="C19" s="145"/>
      <c r="D19" s="87" t="s">
        <v>7</v>
      </c>
      <c r="E19" s="83"/>
      <c r="F19" s="81">
        <v>31700972</v>
      </c>
      <c r="H19" s="12"/>
      <c r="K19" s="12"/>
      <c r="L19" s="12"/>
      <c r="M19" s="12"/>
      <c r="N19" s="12"/>
    </row>
    <row r="20" spans="1:14" s="11" customFormat="1" x14ac:dyDescent="0.25">
      <c r="A20" s="81" t="s">
        <v>8</v>
      </c>
      <c r="B20" s="146"/>
      <c r="C20" s="147"/>
      <c r="D20" s="88" t="s">
        <v>9</v>
      </c>
      <c r="E20" s="84"/>
      <c r="F20" s="81">
        <v>551043</v>
      </c>
      <c r="H20" s="12"/>
      <c r="K20" s="12"/>
      <c r="L20" s="12"/>
      <c r="M20" s="12"/>
      <c r="N20" s="12"/>
    </row>
    <row r="21" spans="1:14" s="11" customFormat="1" x14ac:dyDescent="0.25">
      <c r="A21" s="81" t="s">
        <v>10</v>
      </c>
      <c r="B21" s="146" t="s">
        <v>11</v>
      </c>
      <c r="C21" s="147"/>
      <c r="D21" s="88" t="s">
        <v>12</v>
      </c>
      <c r="E21" s="84"/>
      <c r="F21" s="81">
        <v>1009</v>
      </c>
      <c r="H21" s="12"/>
      <c r="K21" s="12"/>
      <c r="L21" s="12"/>
      <c r="M21" s="12"/>
      <c r="N21" s="12"/>
    </row>
    <row r="22" spans="1:14" s="11" customFormat="1" ht="29.25" customHeight="1" x14ac:dyDescent="0.25">
      <c r="A22" s="81" t="s">
        <v>13</v>
      </c>
      <c r="B22" s="148" t="s">
        <v>14</v>
      </c>
      <c r="C22" s="149"/>
      <c r="D22" s="88" t="s">
        <v>15</v>
      </c>
      <c r="E22" s="84"/>
      <c r="F22" s="81"/>
      <c r="H22" s="12"/>
      <c r="K22" s="12"/>
      <c r="L22" s="12"/>
      <c r="M22" s="12"/>
      <c r="N22" s="12"/>
    </row>
    <row r="23" spans="1:14" s="11" customFormat="1" x14ac:dyDescent="0.25">
      <c r="A23" s="81" t="s">
        <v>16</v>
      </c>
      <c r="B23" s="146" t="s">
        <v>17</v>
      </c>
      <c r="C23" s="147"/>
      <c r="D23" s="88"/>
      <c r="E23" s="84"/>
      <c r="F23" s="81"/>
      <c r="H23" s="12"/>
      <c r="K23" s="12"/>
      <c r="L23" s="12"/>
      <c r="M23" s="12"/>
      <c r="N23" s="12"/>
    </row>
    <row r="24" spans="1:14" s="11" customFormat="1" x14ac:dyDescent="0.25">
      <c r="A24" s="81" t="s">
        <v>18</v>
      </c>
      <c r="B24" s="150" t="s">
        <v>19</v>
      </c>
      <c r="C24" s="151"/>
      <c r="D24" s="88"/>
      <c r="E24" s="84"/>
      <c r="F24" s="81"/>
      <c r="H24" s="12"/>
      <c r="K24" s="12"/>
      <c r="L24" s="12"/>
      <c r="M24" s="12"/>
      <c r="N24" s="12"/>
    </row>
    <row r="25" spans="1:14" s="11" customFormat="1" ht="15.75" thickBot="1" x14ac:dyDescent="0.3">
      <c r="A25" s="82" t="s">
        <v>20</v>
      </c>
      <c r="B25" s="152" t="s">
        <v>21</v>
      </c>
      <c r="C25" s="153"/>
      <c r="D25" s="89"/>
      <c r="E25" s="85"/>
      <c r="F25" s="82"/>
      <c r="H25" s="12"/>
      <c r="K25" s="12"/>
      <c r="L25" s="12"/>
      <c r="M25" s="12"/>
      <c r="N25" s="12"/>
    </row>
    <row r="26" spans="1:14" s="11" customFormat="1" x14ac:dyDescent="0.25">
      <c r="A26" s="12"/>
      <c r="B26" s="13"/>
      <c r="C26" s="14"/>
      <c r="D26" s="14"/>
      <c r="E26" s="15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1" customFormat="1" x14ac:dyDescent="0.25">
      <c r="A27" s="12"/>
      <c r="B27" s="13"/>
      <c r="C27" s="14"/>
      <c r="D27" s="14"/>
      <c r="E27" s="15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11" customFormat="1" x14ac:dyDescent="0.25">
      <c r="A28" s="12"/>
      <c r="B28" s="13"/>
      <c r="C28" s="14"/>
      <c r="D28" s="14"/>
      <c r="E28" s="15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1" customFormat="1" x14ac:dyDescent="0.25">
      <c r="A29" s="12"/>
      <c r="B29" s="13"/>
      <c r="C29" s="14"/>
      <c r="D29" s="14"/>
      <c r="E29" s="15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11" customFormat="1" x14ac:dyDescent="0.25">
      <c r="A30" s="12"/>
      <c r="B30" s="13"/>
      <c r="C30" s="14"/>
      <c r="D30" s="14"/>
      <c r="E30" s="15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11" customFormat="1" x14ac:dyDescent="0.25">
      <c r="A31" s="154" t="s">
        <v>22</v>
      </c>
      <c r="B31" s="154"/>
      <c r="C31" s="154"/>
      <c r="D31" s="154"/>
      <c r="E31" s="154"/>
      <c r="F31" s="154"/>
      <c r="G31" s="154"/>
      <c r="H31" s="16"/>
      <c r="J31" s="16"/>
      <c r="K31" s="16"/>
      <c r="L31" s="16"/>
      <c r="M31" s="16"/>
      <c r="N31" s="16"/>
    </row>
    <row r="32" spans="1:14" s="11" customFormat="1" ht="15.75" x14ac:dyDescent="0.25">
      <c r="A32" s="155" t="s">
        <v>137</v>
      </c>
      <c r="B32" s="155"/>
      <c r="C32" s="155"/>
      <c r="D32" s="155"/>
      <c r="E32" s="155"/>
      <c r="F32" s="155"/>
      <c r="G32" s="16"/>
      <c r="H32" s="16"/>
      <c r="I32" s="16"/>
      <c r="J32" s="16"/>
      <c r="K32" s="16"/>
      <c r="L32" s="16"/>
      <c r="M32" s="16"/>
      <c r="N32" s="16"/>
    </row>
    <row r="33" spans="1:6" ht="15.75" x14ac:dyDescent="0.25">
      <c r="A33" s="3"/>
    </row>
    <row r="34" spans="1:6" ht="15.75" x14ac:dyDescent="0.25">
      <c r="A34" s="3"/>
    </row>
    <row r="35" spans="1:6" ht="15.75" x14ac:dyDescent="0.25">
      <c r="A35" s="3"/>
    </row>
    <row r="36" spans="1:6" ht="15.75" x14ac:dyDescent="0.25">
      <c r="A36" s="5"/>
    </row>
    <row r="37" spans="1:6" ht="15.75" x14ac:dyDescent="0.25">
      <c r="A37" s="156" t="s">
        <v>131</v>
      </c>
      <c r="B37" s="156"/>
      <c r="C37" s="156"/>
      <c r="D37" s="156"/>
      <c r="E37" s="156"/>
      <c r="F37" s="156"/>
    </row>
    <row r="38" spans="1:6" ht="16.5" thickBot="1" x14ac:dyDescent="0.3">
      <c r="A38" s="5" t="s">
        <v>23</v>
      </c>
    </row>
    <row r="39" spans="1:6" ht="32.25" thickBot="1" x14ac:dyDescent="0.3">
      <c r="A39" s="69" t="s">
        <v>24</v>
      </c>
      <c r="B39" s="69" t="s">
        <v>25</v>
      </c>
      <c r="C39" s="70" t="s">
        <v>26</v>
      </c>
      <c r="D39" s="70" t="s">
        <v>27</v>
      </c>
      <c r="E39" s="71" t="s">
        <v>28</v>
      </c>
      <c r="F39" s="71" t="s">
        <v>29</v>
      </c>
    </row>
    <row r="40" spans="1:6" ht="17.25" thickTop="1" thickBot="1" x14ac:dyDescent="0.3">
      <c r="A40" s="72">
        <v>1</v>
      </c>
      <c r="B40" s="17">
        <v>2</v>
      </c>
      <c r="C40" s="39">
        <v>3</v>
      </c>
      <c r="D40" s="39">
        <v>4</v>
      </c>
      <c r="E40" s="39">
        <v>5</v>
      </c>
      <c r="F40" s="39">
        <v>6</v>
      </c>
    </row>
    <row r="41" spans="1:6" ht="17.25" thickTop="1" thickBot="1" x14ac:dyDescent="0.3">
      <c r="A41" s="157" t="s">
        <v>30</v>
      </c>
      <c r="B41" s="158"/>
      <c r="C41" s="158"/>
      <c r="D41" s="158"/>
      <c r="E41" s="158"/>
      <c r="F41" s="159"/>
    </row>
    <row r="42" spans="1:6" ht="16.5" thickBot="1" x14ac:dyDescent="0.3">
      <c r="A42" s="23" t="s">
        <v>31</v>
      </c>
      <c r="B42" s="26"/>
      <c r="C42" s="40"/>
      <c r="D42" s="40"/>
      <c r="E42" s="41"/>
      <c r="F42" s="41"/>
    </row>
    <row r="43" spans="1:6" ht="32.25" thickBot="1" x14ac:dyDescent="0.3">
      <c r="A43" s="28" t="s">
        <v>32</v>
      </c>
      <c r="B43" s="19" t="s">
        <v>33</v>
      </c>
      <c r="C43" s="42">
        <f>C45+C47</f>
        <v>22567.68</v>
      </c>
      <c r="D43" s="42">
        <f>D45+D47</f>
        <v>24124.799999999999</v>
      </c>
      <c r="E43" s="63">
        <f t="shared" ref="E43:E59" si="0">D43-C43</f>
        <v>1557.119999999999</v>
      </c>
      <c r="F43" s="73">
        <f t="shared" ref="F43:F59" si="1">(D43/C43)*100</f>
        <v>106.89977879870682</v>
      </c>
    </row>
    <row r="44" spans="1:6" ht="16.5" thickBot="1" x14ac:dyDescent="0.3">
      <c r="A44" s="28" t="s">
        <v>34</v>
      </c>
      <c r="B44" s="19" t="s">
        <v>35</v>
      </c>
      <c r="C44" s="42"/>
      <c r="D44" s="42"/>
      <c r="E44" s="63">
        <f t="shared" si="0"/>
        <v>0</v>
      </c>
      <c r="F44" s="73" t="e">
        <f t="shared" si="1"/>
        <v>#DIV/0!</v>
      </c>
    </row>
    <row r="45" spans="1:6" ht="16.5" thickBot="1" x14ac:dyDescent="0.3">
      <c r="A45" s="28" t="s">
        <v>36</v>
      </c>
      <c r="B45" s="19" t="s">
        <v>37</v>
      </c>
      <c r="C45" s="42">
        <f>C47*20%</f>
        <v>3761.2800000000007</v>
      </c>
      <c r="D45" s="42">
        <f>D47*20%</f>
        <v>4020.8</v>
      </c>
      <c r="E45" s="63">
        <f t="shared" si="0"/>
        <v>259.51999999999953</v>
      </c>
      <c r="F45" s="73">
        <f t="shared" si="1"/>
        <v>106.89977879870681</v>
      </c>
    </row>
    <row r="46" spans="1:6" ht="16.5" thickBot="1" x14ac:dyDescent="0.3">
      <c r="A46" s="28" t="s">
        <v>38</v>
      </c>
      <c r="B46" s="19" t="s">
        <v>39</v>
      </c>
      <c r="C46" s="42"/>
      <c r="D46" s="42"/>
      <c r="E46" s="63">
        <f t="shared" si="0"/>
        <v>0</v>
      </c>
      <c r="F46" s="73" t="e">
        <f t="shared" si="1"/>
        <v>#DIV/0!</v>
      </c>
    </row>
    <row r="47" spans="1:6" ht="32.25" thickBot="1" x14ac:dyDescent="0.3">
      <c r="A47" s="25" t="s">
        <v>40</v>
      </c>
      <c r="B47" s="20" t="s">
        <v>41</v>
      </c>
      <c r="C47" s="43">
        <v>18806.400000000001</v>
      </c>
      <c r="D47" s="43">
        <v>20104</v>
      </c>
      <c r="E47" s="64">
        <f t="shared" si="0"/>
        <v>1297.5999999999985</v>
      </c>
      <c r="F47" s="74">
        <f t="shared" si="1"/>
        <v>106.89977879870682</v>
      </c>
    </row>
    <row r="48" spans="1:6" ht="16.5" thickBot="1" x14ac:dyDescent="0.3">
      <c r="A48" s="28" t="s">
        <v>42</v>
      </c>
      <c r="B48" s="19" t="s">
        <v>43</v>
      </c>
      <c r="C48" s="42">
        <v>1400</v>
      </c>
      <c r="D48" s="42">
        <v>1166.0999999999999</v>
      </c>
      <c r="E48" s="63">
        <f t="shared" si="0"/>
        <v>-233.90000000000009</v>
      </c>
      <c r="F48" s="73">
        <f t="shared" si="1"/>
        <v>83.29285714285713</v>
      </c>
    </row>
    <row r="49" spans="1:6" ht="16.5" thickBot="1" x14ac:dyDescent="0.3">
      <c r="A49" s="28" t="s">
        <v>44</v>
      </c>
      <c r="B49" s="19"/>
      <c r="C49" s="42"/>
      <c r="D49" s="42"/>
      <c r="E49" s="63">
        <f t="shared" si="0"/>
        <v>0</v>
      </c>
      <c r="F49" s="73" t="e">
        <f t="shared" si="1"/>
        <v>#DIV/0!</v>
      </c>
    </row>
    <row r="50" spans="1:6" ht="16.5" thickBot="1" x14ac:dyDescent="0.3">
      <c r="A50" s="28" t="s">
        <v>45</v>
      </c>
      <c r="B50" s="19" t="s">
        <v>46</v>
      </c>
      <c r="C50" s="42"/>
      <c r="D50" s="42">
        <v>42.9</v>
      </c>
      <c r="E50" s="63">
        <f t="shared" si="0"/>
        <v>42.9</v>
      </c>
      <c r="F50" s="73" t="e">
        <f t="shared" si="1"/>
        <v>#DIV/0!</v>
      </c>
    </row>
    <row r="51" spans="1:6" ht="16.5" thickBot="1" x14ac:dyDescent="0.3">
      <c r="A51" s="28" t="s">
        <v>47</v>
      </c>
      <c r="B51" s="19" t="s">
        <v>48</v>
      </c>
      <c r="C51" s="42"/>
      <c r="D51" s="42"/>
      <c r="E51" s="63">
        <f t="shared" si="0"/>
        <v>0</v>
      </c>
      <c r="F51" s="73" t="e">
        <f t="shared" si="1"/>
        <v>#DIV/0!</v>
      </c>
    </row>
    <row r="52" spans="1:6" ht="32.25" thickBot="1" x14ac:dyDescent="0.3">
      <c r="A52" s="28" t="s">
        <v>49</v>
      </c>
      <c r="B52" s="19" t="s">
        <v>50</v>
      </c>
      <c r="C52" s="42"/>
      <c r="D52" s="42">
        <v>6.8</v>
      </c>
      <c r="E52" s="63">
        <f t="shared" si="0"/>
        <v>6.8</v>
      </c>
      <c r="F52" s="73" t="e">
        <f t="shared" si="1"/>
        <v>#DIV/0!</v>
      </c>
    </row>
    <row r="53" spans="1:6" ht="16.5" thickBot="1" x14ac:dyDescent="0.3">
      <c r="A53" s="28" t="s">
        <v>51</v>
      </c>
      <c r="B53" s="19" t="s">
        <v>52</v>
      </c>
      <c r="C53" s="42"/>
      <c r="D53" s="42"/>
      <c r="E53" s="63">
        <f t="shared" si="0"/>
        <v>0</v>
      </c>
      <c r="F53" s="73" t="e">
        <f t="shared" si="1"/>
        <v>#DIV/0!</v>
      </c>
    </row>
    <row r="54" spans="1:6" ht="16.5" thickBot="1" x14ac:dyDescent="0.3">
      <c r="A54" s="28" t="s">
        <v>53</v>
      </c>
      <c r="B54" s="19" t="s">
        <v>54</v>
      </c>
      <c r="C54" s="42"/>
      <c r="D54" s="42">
        <v>95.2</v>
      </c>
      <c r="E54" s="63">
        <f t="shared" si="0"/>
        <v>95.2</v>
      </c>
      <c r="F54" s="73" t="e">
        <f t="shared" si="1"/>
        <v>#DIV/0!</v>
      </c>
    </row>
    <row r="55" spans="1:6" ht="16.5" thickBot="1" x14ac:dyDescent="0.3">
      <c r="A55" s="28" t="s">
        <v>55</v>
      </c>
      <c r="B55" s="19" t="s">
        <v>56</v>
      </c>
      <c r="C55" s="42"/>
      <c r="D55" s="42"/>
      <c r="E55" s="63">
        <f t="shared" si="0"/>
        <v>0</v>
      </c>
      <c r="F55" s="73" t="e">
        <f t="shared" si="1"/>
        <v>#DIV/0!</v>
      </c>
    </row>
    <row r="56" spans="1:6" ht="16.5" thickBot="1" x14ac:dyDescent="0.3">
      <c r="A56" s="28" t="s">
        <v>57</v>
      </c>
      <c r="B56" s="19"/>
      <c r="C56" s="42"/>
      <c r="D56" s="42"/>
      <c r="E56" s="63">
        <f t="shared" si="0"/>
        <v>0</v>
      </c>
      <c r="F56" s="73" t="e">
        <f t="shared" si="1"/>
        <v>#DIV/0!</v>
      </c>
    </row>
    <row r="57" spans="1:6" ht="16.5" thickBot="1" x14ac:dyDescent="0.3">
      <c r="A57" s="21" t="s">
        <v>58</v>
      </c>
      <c r="B57" s="22" t="s">
        <v>59</v>
      </c>
      <c r="C57" s="45"/>
      <c r="D57" s="45"/>
      <c r="E57" s="63">
        <f t="shared" si="0"/>
        <v>0</v>
      </c>
      <c r="F57" s="73" t="e">
        <f t="shared" si="1"/>
        <v>#DIV/0!</v>
      </c>
    </row>
    <row r="58" spans="1:6" ht="16.5" thickBot="1" x14ac:dyDescent="0.3">
      <c r="A58" s="28" t="s">
        <v>60</v>
      </c>
      <c r="B58" s="19" t="s">
        <v>61</v>
      </c>
      <c r="C58" s="42"/>
      <c r="D58" s="42"/>
      <c r="E58" s="63">
        <f t="shared" si="0"/>
        <v>0</v>
      </c>
      <c r="F58" s="73" t="e">
        <f t="shared" si="1"/>
        <v>#DIV/0!</v>
      </c>
    </row>
    <row r="59" spans="1:6" ht="16.5" thickBot="1" x14ac:dyDescent="0.3">
      <c r="A59" s="25" t="s">
        <v>62</v>
      </c>
      <c r="B59" s="20" t="s">
        <v>63</v>
      </c>
      <c r="C59" s="43">
        <f>C47+C48+C53+C54+C55</f>
        <v>20206.400000000001</v>
      </c>
      <c r="D59" s="43">
        <f>D47+D48+D54+D55</f>
        <v>21365.3</v>
      </c>
      <c r="E59" s="64">
        <f t="shared" si="0"/>
        <v>1158.8999999999978</v>
      </c>
      <c r="F59" s="74">
        <f t="shared" si="1"/>
        <v>105.73531158444848</v>
      </c>
    </row>
    <row r="60" spans="1:6" ht="17.25" thickTop="1" thickBot="1" x14ac:dyDescent="0.3">
      <c r="A60" s="72">
        <v>1</v>
      </c>
      <c r="B60" s="17">
        <v>2</v>
      </c>
      <c r="C60" s="39">
        <v>3</v>
      </c>
      <c r="D60" s="39">
        <v>4</v>
      </c>
      <c r="E60" s="65">
        <v>5</v>
      </c>
      <c r="F60" s="39">
        <v>6</v>
      </c>
    </row>
    <row r="61" spans="1:6" ht="17.25" thickTop="1" thickBot="1" x14ac:dyDescent="0.3">
      <c r="A61" s="23" t="s">
        <v>64</v>
      </c>
      <c r="B61" s="21"/>
      <c r="C61" s="45"/>
      <c r="D61" s="45"/>
      <c r="E61" s="66"/>
      <c r="F61" s="46"/>
    </row>
    <row r="62" spans="1:6" ht="32.25" thickBot="1" x14ac:dyDescent="0.3">
      <c r="A62" s="25" t="s">
        <v>65</v>
      </c>
      <c r="B62" s="24">
        <v>100</v>
      </c>
      <c r="C62" s="47">
        <v>39145.199999999997</v>
      </c>
      <c r="D62" s="47">
        <v>31400.3</v>
      </c>
      <c r="E62" s="64">
        <f t="shared" ref="E62:E83" si="2">D62-C62</f>
        <v>-7744.8999999999978</v>
      </c>
      <c r="F62" s="74">
        <f t="shared" ref="F62:F84" si="3">(D62/C62)*100</f>
        <v>80.214943339157813</v>
      </c>
    </row>
    <row r="63" spans="1:6" ht="16.5" thickBot="1" x14ac:dyDescent="0.3">
      <c r="A63" s="28" t="s">
        <v>66</v>
      </c>
      <c r="B63" s="18">
        <v>110</v>
      </c>
      <c r="C63" s="44">
        <v>1943.9</v>
      </c>
      <c r="D63" s="44">
        <v>2983</v>
      </c>
      <c r="E63" s="63">
        <f t="shared" si="2"/>
        <v>1039.0999999999999</v>
      </c>
      <c r="F63" s="73">
        <f t="shared" si="3"/>
        <v>153.4543958022532</v>
      </c>
    </row>
    <row r="64" spans="1:6" ht="16.5" thickBot="1" x14ac:dyDescent="0.3">
      <c r="A64" s="28" t="s">
        <v>67</v>
      </c>
      <c r="B64" s="18">
        <v>120</v>
      </c>
      <c r="C64" s="44"/>
      <c r="D64" s="44"/>
      <c r="E64" s="63">
        <f t="shared" si="2"/>
        <v>0</v>
      </c>
      <c r="F64" s="73" t="e">
        <f t="shared" si="3"/>
        <v>#DIV/0!</v>
      </c>
    </row>
    <row r="65" spans="1:6" ht="16.5" thickBot="1" x14ac:dyDescent="0.3">
      <c r="A65" s="28" t="s">
        <v>68</v>
      </c>
      <c r="B65" s="18">
        <v>130</v>
      </c>
      <c r="C65" s="44">
        <v>0.5</v>
      </c>
      <c r="D65" s="44">
        <v>267.3</v>
      </c>
      <c r="E65" s="63">
        <f t="shared" si="2"/>
        <v>266.8</v>
      </c>
      <c r="F65" s="73">
        <f t="shared" si="3"/>
        <v>53460</v>
      </c>
    </row>
    <row r="66" spans="1:6" ht="16.5" thickBot="1" x14ac:dyDescent="0.3">
      <c r="A66" s="28" t="s">
        <v>69</v>
      </c>
      <c r="B66" s="18">
        <v>140</v>
      </c>
      <c r="C66" s="44"/>
      <c r="D66" s="44"/>
      <c r="E66" s="63">
        <f t="shared" si="2"/>
        <v>0</v>
      </c>
      <c r="F66" s="73" t="e">
        <f t="shared" si="3"/>
        <v>#DIV/0!</v>
      </c>
    </row>
    <row r="67" spans="1:6" ht="16.5" thickBot="1" x14ac:dyDescent="0.3">
      <c r="A67" s="28" t="s">
        <v>70</v>
      </c>
      <c r="B67" s="18">
        <v>150</v>
      </c>
      <c r="C67" s="44"/>
      <c r="D67" s="44"/>
      <c r="E67" s="63">
        <f t="shared" si="2"/>
        <v>0</v>
      </c>
      <c r="F67" s="73" t="e">
        <f t="shared" si="3"/>
        <v>#DIV/0!</v>
      </c>
    </row>
    <row r="68" spans="1:6" ht="16.5" thickBot="1" x14ac:dyDescent="0.3">
      <c r="A68" s="28" t="s">
        <v>71</v>
      </c>
      <c r="B68" s="18">
        <v>160</v>
      </c>
      <c r="C68" s="44"/>
      <c r="D68" s="48">
        <v>2.2000000000000002</v>
      </c>
      <c r="E68" s="63">
        <f t="shared" si="2"/>
        <v>2.2000000000000002</v>
      </c>
      <c r="F68" s="73" t="e">
        <f t="shared" si="3"/>
        <v>#DIV/0!</v>
      </c>
    </row>
    <row r="69" spans="1:6" ht="16.5" thickBot="1" x14ac:dyDescent="0.3">
      <c r="A69" s="25" t="s">
        <v>72</v>
      </c>
      <c r="B69" s="24">
        <v>170</v>
      </c>
      <c r="C69" s="47">
        <f>SUM(C62:C68)</f>
        <v>41089.599999999999</v>
      </c>
      <c r="D69" s="47">
        <f>SUM(D62:D68)</f>
        <v>34652.800000000003</v>
      </c>
      <c r="E69" s="64">
        <f t="shared" si="2"/>
        <v>-6436.7999999999956</v>
      </c>
      <c r="F69" s="74">
        <f t="shared" si="3"/>
        <v>84.334722168139876</v>
      </c>
    </row>
    <row r="70" spans="1:6" ht="16.5" thickBot="1" x14ac:dyDescent="0.3">
      <c r="A70" s="25" t="s">
        <v>73</v>
      </c>
      <c r="B70" s="25"/>
      <c r="C70" s="49"/>
      <c r="D70" s="49"/>
      <c r="E70" s="64">
        <f t="shared" si="2"/>
        <v>0</v>
      </c>
      <c r="F70" s="74" t="e">
        <f t="shared" si="3"/>
        <v>#DIV/0!</v>
      </c>
    </row>
    <row r="71" spans="1:6" ht="16.5" thickBot="1" x14ac:dyDescent="0.3">
      <c r="A71" s="28" t="s">
        <v>74</v>
      </c>
      <c r="B71" s="18">
        <v>180</v>
      </c>
      <c r="C71" s="44">
        <v>-20338.8</v>
      </c>
      <c r="D71" s="44">
        <f>D47+D51-D62</f>
        <v>-11296.3</v>
      </c>
      <c r="E71" s="63">
        <f t="shared" si="2"/>
        <v>9042.5</v>
      </c>
      <c r="F71" s="73">
        <f t="shared" si="3"/>
        <v>55.540641532440461</v>
      </c>
    </row>
    <row r="72" spans="1:6" ht="16.5" thickBot="1" x14ac:dyDescent="0.3">
      <c r="A72" s="28" t="s">
        <v>75</v>
      </c>
      <c r="B72" s="18">
        <v>181</v>
      </c>
      <c r="C72" s="44">
        <f>IF(C71&gt;0,C71,0)</f>
        <v>0</v>
      </c>
      <c r="D72" s="44">
        <f t="shared" ref="D72" si="4">IF(D71&gt;0,D71,0)</f>
        <v>0</v>
      </c>
      <c r="E72" s="63">
        <f t="shared" si="2"/>
        <v>0</v>
      </c>
      <c r="F72" s="73" t="e">
        <f t="shared" si="3"/>
        <v>#DIV/0!</v>
      </c>
    </row>
    <row r="73" spans="1:6" ht="16.5" thickBot="1" x14ac:dyDescent="0.3">
      <c r="A73" s="28" t="s">
        <v>76</v>
      </c>
      <c r="B73" s="18">
        <v>182</v>
      </c>
      <c r="C73" s="44">
        <f>IF(C71&lt;0,C71,0)</f>
        <v>-20338.8</v>
      </c>
      <c r="D73" s="44">
        <f t="shared" ref="D73" si="5">IF(D71&lt;0,D71,0)</f>
        <v>-11296.3</v>
      </c>
      <c r="E73" s="63">
        <f t="shared" si="2"/>
        <v>9042.5</v>
      </c>
      <c r="F73" s="73">
        <f t="shared" si="3"/>
        <v>55.540641532440461</v>
      </c>
    </row>
    <row r="74" spans="1:6" ht="32.25" thickBot="1" x14ac:dyDescent="0.3">
      <c r="A74" s="28" t="s">
        <v>77</v>
      </c>
      <c r="B74" s="18">
        <v>190</v>
      </c>
      <c r="C74" s="44">
        <v>-20883.2</v>
      </c>
      <c r="D74" s="44">
        <f>D47+D48-D62-D63-D64-D65</f>
        <v>-13380.5</v>
      </c>
      <c r="E74" s="63">
        <f t="shared" si="2"/>
        <v>7502.7000000000007</v>
      </c>
      <c r="F74" s="73">
        <f t="shared" si="3"/>
        <v>64.073034783941154</v>
      </c>
    </row>
    <row r="75" spans="1:6" ht="16.5" thickBot="1" x14ac:dyDescent="0.3">
      <c r="A75" s="21" t="s">
        <v>75</v>
      </c>
      <c r="B75" s="26">
        <v>191</v>
      </c>
      <c r="C75" s="50">
        <f>IF(C74&gt;0,C74,0)</f>
        <v>0</v>
      </c>
      <c r="D75" s="44">
        <f>IF(D74&gt;0,D74,0)</f>
        <v>0</v>
      </c>
      <c r="E75" s="63">
        <f t="shared" si="2"/>
        <v>0</v>
      </c>
      <c r="F75" s="73" t="e">
        <f t="shared" si="3"/>
        <v>#DIV/0!</v>
      </c>
    </row>
    <row r="76" spans="1:6" ht="16.5" thickBot="1" x14ac:dyDescent="0.3">
      <c r="A76" s="21" t="s">
        <v>76</v>
      </c>
      <c r="B76" s="21">
        <v>192</v>
      </c>
      <c r="C76" s="51">
        <f>IF(C74&lt;0,C74,0)</f>
        <v>-20883.2</v>
      </c>
      <c r="D76" s="51">
        <f t="shared" ref="D76" si="6">IF(D74&lt;0,D74,0)</f>
        <v>-13380.5</v>
      </c>
      <c r="E76" s="63">
        <f t="shared" si="2"/>
        <v>7502.7000000000007</v>
      </c>
      <c r="F76" s="73">
        <f t="shared" si="3"/>
        <v>64.073034783941154</v>
      </c>
    </row>
    <row r="77" spans="1:6" ht="32.25" thickBot="1" x14ac:dyDescent="0.3">
      <c r="A77" s="28" t="s">
        <v>78</v>
      </c>
      <c r="B77" s="18">
        <v>200</v>
      </c>
      <c r="C77" s="44">
        <v>-20883.2</v>
      </c>
      <c r="D77" s="44">
        <f>D59-D69</f>
        <v>-13287.500000000004</v>
      </c>
      <c r="E77" s="63">
        <f t="shared" si="2"/>
        <v>7595.6999999999971</v>
      </c>
      <c r="F77" s="73">
        <f t="shared" si="3"/>
        <v>63.627700735519475</v>
      </c>
    </row>
    <row r="78" spans="1:6" ht="16.5" thickBot="1" x14ac:dyDescent="0.3">
      <c r="A78" s="28" t="s">
        <v>75</v>
      </c>
      <c r="B78" s="18">
        <v>201</v>
      </c>
      <c r="C78" s="44">
        <f>IF(C77&gt;0,C77,0)</f>
        <v>0</v>
      </c>
      <c r="D78" s="44">
        <f>IF(D77&gt;0,D77,0)</f>
        <v>0</v>
      </c>
      <c r="E78" s="63">
        <f t="shared" si="2"/>
        <v>0</v>
      </c>
      <c r="F78" s="73" t="e">
        <f t="shared" si="3"/>
        <v>#DIV/0!</v>
      </c>
    </row>
    <row r="79" spans="1:6" ht="16.5" thickBot="1" x14ac:dyDescent="0.3">
      <c r="A79" s="28" t="s">
        <v>76</v>
      </c>
      <c r="B79" s="18">
        <v>202</v>
      </c>
      <c r="C79" s="44">
        <v>-20883.2</v>
      </c>
      <c r="D79" s="44">
        <f t="shared" ref="D79" si="7">IF(D77&lt;0,D77,0)</f>
        <v>-13287.500000000004</v>
      </c>
      <c r="E79" s="63">
        <f t="shared" si="2"/>
        <v>7595.6999999999971</v>
      </c>
      <c r="F79" s="73">
        <f t="shared" si="3"/>
        <v>63.627700735519475</v>
      </c>
    </row>
    <row r="80" spans="1:6" ht="32.25" thickBot="1" x14ac:dyDescent="0.3">
      <c r="A80" s="28" t="s">
        <v>79</v>
      </c>
      <c r="B80" s="18">
        <v>210</v>
      </c>
      <c r="C80" s="51">
        <v>0</v>
      </c>
      <c r="D80" s="44"/>
      <c r="E80" s="63">
        <f t="shared" si="2"/>
        <v>0</v>
      </c>
      <c r="F80" s="73" t="e">
        <f t="shared" si="3"/>
        <v>#DIV/0!</v>
      </c>
    </row>
    <row r="81" spans="1:6" s="27" customFormat="1" ht="32.25" thickBot="1" x14ac:dyDescent="0.25">
      <c r="A81" s="25" t="s">
        <v>80</v>
      </c>
      <c r="B81" s="24">
        <v>220</v>
      </c>
      <c r="C81" s="47">
        <f>C77-C80</f>
        <v>-20883.2</v>
      </c>
      <c r="D81" s="47">
        <f>D77-D80</f>
        <v>-13287.500000000004</v>
      </c>
      <c r="E81" s="64">
        <f t="shared" si="2"/>
        <v>7595.6999999999971</v>
      </c>
      <c r="F81" s="73">
        <f t="shared" si="3"/>
        <v>63.627700735519475</v>
      </c>
    </row>
    <row r="82" spans="1:6" ht="16.5" thickBot="1" x14ac:dyDescent="0.3">
      <c r="A82" s="28" t="s">
        <v>81</v>
      </c>
      <c r="B82" s="18">
        <v>221</v>
      </c>
      <c r="C82" s="44">
        <f>IF(C81&gt;0,C81,0)</f>
        <v>0</v>
      </c>
      <c r="D82" s="44">
        <f t="shared" ref="D82" si="8">IF(D81&gt;0,D81,0)</f>
        <v>0</v>
      </c>
      <c r="E82" s="63">
        <f t="shared" si="2"/>
        <v>0</v>
      </c>
      <c r="F82" s="73" t="e">
        <f t="shared" si="3"/>
        <v>#DIV/0!</v>
      </c>
    </row>
    <row r="83" spans="1:6" ht="16.5" thickBot="1" x14ac:dyDescent="0.3">
      <c r="A83" s="28" t="s">
        <v>82</v>
      </c>
      <c r="B83" s="18">
        <v>222</v>
      </c>
      <c r="C83" s="44">
        <f>IF(C81&lt;0,C81,0)</f>
        <v>-20883.2</v>
      </c>
      <c r="D83" s="44">
        <f t="shared" ref="D83" si="9">IF(D81&lt;0,D81,0)</f>
        <v>-13287.500000000004</v>
      </c>
      <c r="E83" s="63">
        <f t="shared" si="2"/>
        <v>7595.6999999999971</v>
      </c>
      <c r="F83" s="73">
        <f t="shared" si="3"/>
        <v>63.627700735519475</v>
      </c>
    </row>
    <row r="84" spans="1:6" ht="32.25" thickBot="1" x14ac:dyDescent="0.3">
      <c r="A84" s="28" t="s">
        <v>83</v>
      </c>
      <c r="B84" s="18">
        <v>230</v>
      </c>
      <c r="C84" s="42">
        <v>0</v>
      </c>
      <c r="D84" s="42">
        <f>D82*0.1</f>
        <v>0</v>
      </c>
      <c r="E84" s="63">
        <f>D84-C84</f>
        <v>0</v>
      </c>
      <c r="F84" s="73" t="e">
        <f t="shared" si="3"/>
        <v>#DIV/0!</v>
      </c>
    </row>
    <row r="85" spans="1:6" ht="15.75" x14ac:dyDescent="0.25">
      <c r="A85" s="120" t="s">
        <v>84</v>
      </c>
      <c r="B85" s="121"/>
      <c r="C85" s="121"/>
      <c r="D85" s="121"/>
      <c r="E85" s="121"/>
      <c r="F85" s="122"/>
    </row>
    <row r="86" spans="1:6" ht="23.25" customHeight="1" thickBot="1" x14ac:dyDescent="0.3">
      <c r="A86" s="169" t="s">
        <v>85</v>
      </c>
      <c r="B86" s="170"/>
      <c r="C86" s="118"/>
      <c r="D86" s="118"/>
      <c r="E86" s="118"/>
      <c r="F86" s="119"/>
    </row>
    <row r="87" spans="1:6" ht="16.5" thickBot="1" x14ac:dyDescent="0.3">
      <c r="A87" s="21" t="s">
        <v>86</v>
      </c>
      <c r="B87" s="18">
        <v>240</v>
      </c>
      <c r="C87" s="44">
        <v>23961.4</v>
      </c>
      <c r="D87" s="44">
        <v>16591.400000000001</v>
      </c>
      <c r="E87" s="51">
        <f t="shared" ref="E87:E92" si="10">D87-C87</f>
        <v>-7370</v>
      </c>
      <c r="F87" s="73">
        <f>(D87/C87)*100</f>
        <v>69.242197868238094</v>
      </c>
    </row>
    <row r="88" spans="1:6" ht="16.5" thickBot="1" x14ac:dyDescent="0.3">
      <c r="A88" s="28" t="s">
        <v>87</v>
      </c>
      <c r="B88" s="18">
        <v>250</v>
      </c>
      <c r="C88" s="44">
        <v>11350.2</v>
      </c>
      <c r="D88" s="44">
        <v>11012.9</v>
      </c>
      <c r="E88" s="52">
        <f t="shared" si="10"/>
        <v>-337.30000000000109</v>
      </c>
      <c r="F88" s="73">
        <f t="shared" ref="F88:F91" si="11">(D88/C88)*100</f>
        <v>97.028246198304871</v>
      </c>
    </row>
    <row r="89" spans="1:6" ht="16.5" thickBot="1" x14ac:dyDescent="0.3">
      <c r="A89" s="28" t="s">
        <v>88</v>
      </c>
      <c r="B89" s="18">
        <v>260</v>
      </c>
      <c r="C89" s="44">
        <v>2497</v>
      </c>
      <c r="D89" s="44">
        <f>2152.4+20.09</f>
        <v>2172.4900000000002</v>
      </c>
      <c r="E89" s="52">
        <f t="shared" si="10"/>
        <v>-324.50999999999976</v>
      </c>
      <c r="F89" s="73">
        <f t="shared" si="11"/>
        <v>87.004004805766925</v>
      </c>
    </row>
    <row r="90" spans="1:6" ht="16.5" thickBot="1" x14ac:dyDescent="0.3">
      <c r="A90" s="28" t="s">
        <v>89</v>
      </c>
      <c r="B90" s="18">
        <v>270</v>
      </c>
      <c r="C90" s="44">
        <v>1795.7</v>
      </c>
      <c r="D90" s="44">
        <v>2956.5</v>
      </c>
      <c r="E90" s="52">
        <f t="shared" si="10"/>
        <v>1160.8</v>
      </c>
      <c r="F90" s="73">
        <f t="shared" si="11"/>
        <v>164.64331458484156</v>
      </c>
    </row>
    <row r="91" spans="1:6" ht="16.5" thickBot="1" x14ac:dyDescent="0.3">
      <c r="A91" s="28" t="s">
        <v>90</v>
      </c>
      <c r="B91" s="18">
        <v>280</v>
      </c>
      <c r="C91" s="44">
        <v>1485.1</v>
      </c>
      <c r="D91" s="44">
        <v>1917.4</v>
      </c>
      <c r="E91" s="52">
        <f t="shared" si="10"/>
        <v>432.30000000000018</v>
      </c>
      <c r="F91" s="73">
        <f t="shared" si="11"/>
        <v>129.10915089892939</v>
      </c>
    </row>
    <row r="92" spans="1:6" s="27" customFormat="1" ht="16.5" thickBot="1" x14ac:dyDescent="0.25">
      <c r="A92" s="23" t="s">
        <v>91</v>
      </c>
      <c r="B92" s="29">
        <v>290</v>
      </c>
      <c r="C92" s="53">
        <f>SUM(C87:C91)</f>
        <v>41089.4</v>
      </c>
      <c r="D92" s="53">
        <f t="shared" ref="D92:F92" si="12">SUM(D87:D91)</f>
        <v>34650.69</v>
      </c>
      <c r="E92" s="49">
        <f t="shared" si="10"/>
        <v>-6438.7099999999991</v>
      </c>
      <c r="F92" s="54">
        <f t="shared" si="12"/>
        <v>547.02691435608085</v>
      </c>
    </row>
    <row r="93" spans="1:6" ht="15.75" x14ac:dyDescent="0.25">
      <c r="A93" s="75"/>
      <c r="B93" s="68"/>
      <c r="C93" s="55"/>
      <c r="D93" s="55"/>
      <c r="E93" s="55"/>
      <c r="F93" s="76"/>
    </row>
    <row r="94" spans="1:6" ht="15.75" x14ac:dyDescent="0.25">
      <c r="A94" s="75"/>
      <c r="B94" s="68"/>
      <c r="C94" s="55"/>
      <c r="D94" s="55"/>
      <c r="E94" s="55"/>
      <c r="F94" s="76"/>
    </row>
    <row r="95" spans="1:6" ht="16.5" thickBot="1" x14ac:dyDescent="0.3">
      <c r="A95" s="125"/>
      <c r="B95" s="126"/>
      <c r="C95" s="126"/>
      <c r="D95" s="126"/>
      <c r="E95" s="126"/>
      <c r="F95" s="18"/>
    </row>
    <row r="96" spans="1:6" ht="23.25" customHeight="1" thickBot="1" x14ac:dyDescent="0.3">
      <c r="A96" s="127" t="s">
        <v>92</v>
      </c>
      <c r="B96" s="128"/>
      <c r="C96" s="128"/>
      <c r="D96" s="128"/>
      <c r="E96" s="128"/>
      <c r="F96" s="29"/>
    </row>
    <row r="97" spans="1:6" ht="48" thickBot="1" x14ac:dyDescent="0.3">
      <c r="A97" s="25" t="s">
        <v>93</v>
      </c>
      <c r="B97" s="24">
        <v>300</v>
      </c>
      <c r="C97" s="47">
        <v>-1269.7</v>
      </c>
      <c r="D97" s="47">
        <f>D98+D99+D100+D101</f>
        <v>653.29999999999927</v>
      </c>
      <c r="E97" s="47">
        <f>D97-C97</f>
        <v>1922.9999999999993</v>
      </c>
      <c r="F97" s="73">
        <f>(D97/C97)*100</f>
        <v>-51.453099157281187</v>
      </c>
    </row>
    <row r="98" spans="1:6" ht="16.5" thickBot="1" x14ac:dyDescent="0.3">
      <c r="A98" s="28" t="s">
        <v>94</v>
      </c>
      <c r="B98" s="18">
        <v>301</v>
      </c>
      <c r="C98" s="44"/>
      <c r="D98" s="44">
        <v>76.5</v>
      </c>
      <c r="E98" s="44">
        <f t="shared" ref="E98:E103" si="13">D98-C98</f>
        <v>76.5</v>
      </c>
      <c r="F98" s="73" t="e">
        <f>(D98/C98)*100</f>
        <v>#DIV/0!</v>
      </c>
    </row>
    <row r="99" spans="1:6" ht="32.25" thickBot="1" x14ac:dyDescent="0.3">
      <c r="A99" s="28" t="s">
        <v>95</v>
      </c>
      <c r="B99" s="18">
        <v>302</v>
      </c>
      <c r="C99" s="44">
        <v>3761.3</v>
      </c>
      <c r="D99" s="44">
        <v>10302.299999999999</v>
      </c>
      <c r="E99" s="44">
        <f t="shared" si="13"/>
        <v>6540.9999999999991</v>
      </c>
      <c r="F99" s="73">
        <f>(D99/C99)*100</f>
        <v>273.90264004466536</v>
      </c>
    </row>
    <row r="100" spans="1:6" ht="32.25" thickBot="1" x14ac:dyDescent="0.3">
      <c r="A100" s="28" t="s">
        <v>96</v>
      </c>
      <c r="B100" s="18">
        <v>303</v>
      </c>
      <c r="C100" s="44">
        <v>-5089.3</v>
      </c>
      <c r="D100" s="44">
        <v>-9725.5</v>
      </c>
      <c r="E100" s="44">
        <f t="shared" si="13"/>
        <v>-4636.2</v>
      </c>
      <c r="F100" s="135">
        <f t="shared" ref="F100:F103" si="14">(D100/C100)*100</f>
        <v>191.09700744699663</v>
      </c>
    </row>
    <row r="101" spans="1:6" ht="16.5" thickBot="1" x14ac:dyDescent="0.3">
      <c r="A101" s="21" t="s">
        <v>97</v>
      </c>
      <c r="B101" s="21">
        <v>304</v>
      </c>
      <c r="C101" s="51">
        <v>58.3</v>
      </c>
      <c r="D101" s="51"/>
      <c r="E101" s="44">
        <f t="shared" si="13"/>
        <v>-58.3</v>
      </c>
      <c r="F101" s="73">
        <f t="shared" si="14"/>
        <v>0</v>
      </c>
    </row>
    <row r="102" spans="1:6" ht="32.25" thickBot="1" x14ac:dyDescent="0.3">
      <c r="A102" s="28" t="s">
        <v>98</v>
      </c>
      <c r="B102" s="18" t="s">
        <v>99</v>
      </c>
      <c r="C102" s="44">
        <v>42.8</v>
      </c>
      <c r="D102" s="44"/>
      <c r="E102" s="44">
        <f t="shared" si="13"/>
        <v>-42.8</v>
      </c>
      <c r="F102" s="73">
        <f t="shared" si="14"/>
        <v>0</v>
      </c>
    </row>
    <row r="103" spans="1:6" ht="16.5" thickBot="1" x14ac:dyDescent="0.3">
      <c r="A103" s="28" t="s">
        <v>100</v>
      </c>
      <c r="B103" s="18" t="s">
        <v>101</v>
      </c>
      <c r="C103" s="44">
        <v>15.5</v>
      </c>
      <c r="D103" s="44"/>
      <c r="E103" s="44">
        <f t="shared" si="13"/>
        <v>-15.5</v>
      </c>
      <c r="F103" s="73">
        <f t="shared" si="14"/>
        <v>0</v>
      </c>
    </row>
    <row r="104" spans="1:6" ht="17.25" thickTop="1" thickBot="1" x14ac:dyDescent="0.3">
      <c r="A104" s="72">
        <v>1</v>
      </c>
      <c r="B104" s="17">
        <v>2</v>
      </c>
      <c r="C104" s="39">
        <v>3</v>
      </c>
      <c r="D104" s="39">
        <v>4</v>
      </c>
      <c r="E104" s="39">
        <v>5</v>
      </c>
      <c r="F104" s="39">
        <v>6</v>
      </c>
    </row>
    <row r="105" spans="1:6" ht="33" thickTop="1" thickBot="1" x14ac:dyDescent="0.3">
      <c r="A105" s="25" t="s">
        <v>102</v>
      </c>
      <c r="B105" s="24">
        <v>310</v>
      </c>
      <c r="C105" s="47">
        <f>C106+C107+C108</f>
        <v>0</v>
      </c>
      <c r="D105" s="47">
        <f>D106+D107+D108</f>
        <v>0</v>
      </c>
      <c r="E105" s="47">
        <f t="shared" ref="E105:E114" si="15">D105-C105</f>
        <v>0</v>
      </c>
      <c r="F105" s="74" t="e">
        <f t="shared" ref="F105:F114" si="16">(D105/C105)*100</f>
        <v>#DIV/0!</v>
      </c>
    </row>
    <row r="106" spans="1:6" ht="48" thickBot="1" x14ac:dyDescent="0.3">
      <c r="A106" s="28" t="s">
        <v>103</v>
      </c>
      <c r="B106" s="18">
        <v>311</v>
      </c>
      <c r="C106" s="44"/>
      <c r="D106" s="44"/>
      <c r="E106" s="44">
        <f t="shared" si="15"/>
        <v>0</v>
      </c>
      <c r="F106" s="73" t="e">
        <f t="shared" si="16"/>
        <v>#DIV/0!</v>
      </c>
    </row>
    <row r="107" spans="1:6" ht="16.5" thickBot="1" x14ac:dyDescent="0.3">
      <c r="A107" s="28" t="s">
        <v>104</v>
      </c>
      <c r="B107" s="18">
        <v>312</v>
      </c>
      <c r="C107" s="44"/>
      <c r="D107" s="44"/>
      <c r="E107" s="44">
        <f t="shared" si="15"/>
        <v>0</v>
      </c>
      <c r="F107" s="73" t="e">
        <f t="shared" si="16"/>
        <v>#DIV/0!</v>
      </c>
    </row>
    <row r="108" spans="1:6" ht="16.5" thickBot="1" x14ac:dyDescent="0.3">
      <c r="A108" s="28" t="s">
        <v>105</v>
      </c>
      <c r="B108" s="18">
        <v>313</v>
      </c>
      <c r="C108" s="44"/>
      <c r="D108" s="44"/>
      <c r="E108" s="44">
        <f t="shared" si="15"/>
        <v>0</v>
      </c>
      <c r="F108" s="73" t="e">
        <f t="shared" si="16"/>
        <v>#DIV/0!</v>
      </c>
    </row>
    <row r="109" spans="1:6" ht="32.25" thickBot="1" x14ac:dyDescent="0.3">
      <c r="A109" s="23" t="s">
        <v>106</v>
      </c>
      <c r="B109" s="23">
        <v>320</v>
      </c>
      <c r="C109" s="56">
        <v>4717.1000000000004</v>
      </c>
      <c r="D109" s="56">
        <f t="shared" ref="D109" si="17">D110+D111</f>
        <v>4620.8</v>
      </c>
      <c r="E109" s="47">
        <f t="shared" si="15"/>
        <v>-96.300000000000182</v>
      </c>
      <c r="F109" s="74">
        <f t="shared" si="16"/>
        <v>97.958491446015557</v>
      </c>
    </row>
    <row r="110" spans="1:6" ht="66.75" thickBot="1" x14ac:dyDescent="0.3">
      <c r="A110" s="28" t="s">
        <v>107</v>
      </c>
      <c r="B110" s="18">
        <v>321</v>
      </c>
      <c r="C110" s="44">
        <v>2497</v>
      </c>
      <c r="D110" s="44">
        <f>2152.4+246+4.9</f>
        <v>2403.3000000000002</v>
      </c>
      <c r="E110" s="44">
        <f>D110-C110</f>
        <v>-93.699999999999818</v>
      </c>
      <c r="F110" s="73">
        <f t="shared" si="16"/>
        <v>96.247496996395682</v>
      </c>
    </row>
    <row r="111" spans="1:6" ht="63.75" thickBot="1" x14ac:dyDescent="0.3">
      <c r="A111" s="28" t="s">
        <v>108</v>
      </c>
      <c r="B111" s="18">
        <v>322</v>
      </c>
      <c r="C111" s="44">
        <v>2220.1</v>
      </c>
      <c r="D111" s="44">
        <f>2.5+2044.6+170.4</f>
        <v>2217.5</v>
      </c>
      <c r="E111" s="44">
        <f t="shared" si="15"/>
        <v>-2.5999999999999091</v>
      </c>
      <c r="F111" s="73">
        <f>(D111/C111)*100</f>
        <v>99.882888158191079</v>
      </c>
    </row>
    <row r="112" spans="1:6" ht="16.5" thickBot="1" x14ac:dyDescent="0.3">
      <c r="A112" s="25" t="s">
        <v>109</v>
      </c>
      <c r="B112" s="24">
        <v>330</v>
      </c>
      <c r="C112" s="47"/>
      <c r="D112" s="47"/>
      <c r="E112" s="47">
        <f t="shared" si="15"/>
        <v>0</v>
      </c>
      <c r="F112" s="74" t="e">
        <f t="shared" si="16"/>
        <v>#DIV/0!</v>
      </c>
    </row>
    <row r="113" spans="1:7" ht="16.5" thickBot="1" x14ac:dyDescent="0.3">
      <c r="A113" s="28" t="s">
        <v>110</v>
      </c>
      <c r="B113" s="18">
        <v>331</v>
      </c>
      <c r="C113" s="44"/>
      <c r="D113" s="44"/>
      <c r="E113" s="44">
        <f t="shared" si="15"/>
        <v>0</v>
      </c>
      <c r="F113" s="73" t="e">
        <f t="shared" si="16"/>
        <v>#DIV/0!</v>
      </c>
    </row>
    <row r="114" spans="1:7" ht="32.25" thickBot="1" x14ac:dyDescent="0.3">
      <c r="A114" s="28" t="s">
        <v>111</v>
      </c>
      <c r="B114" s="18">
        <v>332</v>
      </c>
      <c r="C114" s="44"/>
      <c r="D114" s="44"/>
      <c r="E114" s="44">
        <f t="shared" si="15"/>
        <v>0</v>
      </c>
      <c r="F114" s="73" t="e">
        <f t="shared" si="16"/>
        <v>#DIV/0!</v>
      </c>
    </row>
    <row r="115" spans="1:7" ht="16.5" customHeight="1" thickBot="1" x14ac:dyDescent="0.3">
      <c r="A115" s="127" t="s">
        <v>112</v>
      </c>
      <c r="B115" s="128"/>
      <c r="C115" s="128"/>
      <c r="D115" s="128"/>
      <c r="E115" s="128"/>
      <c r="F115" s="29"/>
    </row>
    <row r="116" spans="1:7" ht="16.5" thickBot="1" x14ac:dyDescent="0.3">
      <c r="A116" s="28" t="s">
        <v>113</v>
      </c>
      <c r="B116" s="18">
        <v>340</v>
      </c>
      <c r="C116" s="44"/>
      <c r="D116" s="44"/>
      <c r="E116" s="44">
        <f t="shared" ref="E116:E127" si="18">D116-C116</f>
        <v>0</v>
      </c>
      <c r="F116" s="73" t="e">
        <f t="shared" ref="F116:F127" si="19">(D116/C116)*100</f>
        <v>#DIV/0!</v>
      </c>
    </row>
    <row r="117" spans="1:7" ht="16.5" thickBot="1" x14ac:dyDescent="0.3">
      <c r="A117" s="28" t="s">
        <v>114</v>
      </c>
      <c r="B117" s="18">
        <v>341</v>
      </c>
      <c r="C117" s="44"/>
      <c r="D117" s="44"/>
      <c r="E117" s="44">
        <f t="shared" si="18"/>
        <v>0</v>
      </c>
      <c r="F117" s="73" t="e">
        <f t="shared" si="19"/>
        <v>#DIV/0!</v>
      </c>
    </row>
    <row r="118" spans="1:7" ht="48" thickBot="1" x14ac:dyDescent="0.3">
      <c r="A118" s="28" t="s">
        <v>115</v>
      </c>
      <c r="B118" s="18">
        <v>350</v>
      </c>
      <c r="C118" s="44"/>
      <c r="D118" s="48">
        <f>18.59+13.88</f>
        <v>32.47</v>
      </c>
      <c r="E118" s="44">
        <f>D118-C118</f>
        <v>32.47</v>
      </c>
      <c r="F118" s="73" t="e">
        <f t="shared" si="19"/>
        <v>#DIV/0!</v>
      </c>
      <c r="G118" s="11"/>
    </row>
    <row r="119" spans="1:7" ht="16.5" thickBot="1" x14ac:dyDescent="0.3">
      <c r="A119" s="28" t="s">
        <v>114</v>
      </c>
      <c r="B119" s="18">
        <v>351</v>
      </c>
      <c r="C119" s="44"/>
      <c r="D119" s="44"/>
      <c r="E119" s="44">
        <f t="shared" si="18"/>
        <v>0</v>
      </c>
      <c r="F119" s="73" t="e">
        <f t="shared" si="19"/>
        <v>#DIV/0!</v>
      </c>
    </row>
    <row r="120" spans="1:7" ht="32.25" thickBot="1" x14ac:dyDescent="0.3">
      <c r="A120" s="28" t="s">
        <v>116</v>
      </c>
      <c r="B120" s="18">
        <v>360</v>
      </c>
      <c r="C120" s="44"/>
      <c r="D120" s="44"/>
      <c r="E120" s="44">
        <f t="shared" si="18"/>
        <v>0</v>
      </c>
      <c r="F120" s="73" t="e">
        <f t="shared" si="19"/>
        <v>#DIV/0!</v>
      </c>
    </row>
    <row r="121" spans="1:7" ht="16.5" thickBot="1" x14ac:dyDescent="0.3">
      <c r="A121" s="28" t="s">
        <v>114</v>
      </c>
      <c r="B121" s="18">
        <v>361</v>
      </c>
      <c r="C121" s="44"/>
      <c r="D121" s="44"/>
      <c r="E121" s="44">
        <f t="shared" si="18"/>
        <v>0</v>
      </c>
      <c r="F121" s="73" t="e">
        <f t="shared" si="19"/>
        <v>#DIV/0!</v>
      </c>
    </row>
    <row r="122" spans="1:7" ht="32.25" thickBot="1" x14ac:dyDescent="0.3">
      <c r="A122" s="28" t="s">
        <v>117</v>
      </c>
      <c r="B122" s="18">
        <v>370</v>
      </c>
      <c r="C122" s="44"/>
      <c r="D122" s="44"/>
      <c r="E122" s="44">
        <f t="shared" si="18"/>
        <v>0</v>
      </c>
      <c r="F122" s="73" t="e">
        <f t="shared" si="19"/>
        <v>#DIV/0!</v>
      </c>
    </row>
    <row r="123" spans="1:7" ht="16.5" thickBot="1" x14ac:dyDescent="0.3">
      <c r="A123" s="28" t="s">
        <v>114</v>
      </c>
      <c r="B123" s="18">
        <v>371</v>
      </c>
      <c r="C123" s="44"/>
      <c r="D123" s="44"/>
      <c r="E123" s="44">
        <f t="shared" si="18"/>
        <v>0</v>
      </c>
      <c r="F123" s="73" t="e">
        <f t="shared" si="19"/>
        <v>#DIV/0!</v>
      </c>
    </row>
    <row r="124" spans="1:7" ht="48" thickBot="1" x14ac:dyDescent="0.3">
      <c r="A124" s="28" t="s">
        <v>118</v>
      </c>
      <c r="B124" s="18">
        <v>380</v>
      </c>
      <c r="C124" s="44"/>
      <c r="D124" s="44">
        <f>105.61+2.05</f>
        <v>107.66</v>
      </c>
      <c r="E124" s="44">
        <f t="shared" si="18"/>
        <v>107.66</v>
      </c>
      <c r="F124" s="73" t="e">
        <f t="shared" si="19"/>
        <v>#DIV/0!</v>
      </c>
    </row>
    <row r="125" spans="1:7" ht="16.5" thickBot="1" x14ac:dyDescent="0.3">
      <c r="A125" s="28" t="s">
        <v>114</v>
      </c>
      <c r="B125" s="18">
        <v>381</v>
      </c>
      <c r="C125" s="44"/>
      <c r="D125" s="44">
        <v>32.4</v>
      </c>
      <c r="E125" s="44">
        <f t="shared" si="18"/>
        <v>32.4</v>
      </c>
      <c r="F125" s="73" t="e">
        <f t="shared" si="19"/>
        <v>#DIV/0!</v>
      </c>
    </row>
    <row r="126" spans="1:7" ht="32.25" thickBot="1" x14ac:dyDescent="0.3">
      <c r="A126" s="25" t="s">
        <v>119</v>
      </c>
      <c r="B126" s="24">
        <v>390</v>
      </c>
      <c r="C126" s="47"/>
      <c r="D126" s="47">
        <f t="shared" ref="D126:D127" si="20">SUM(D116,D118,D120,D122,D124)</f>
        <v>140.13</v>
      </c>
      <c r="E126" s="47">
        <f t="shared" si="18"/>
        <v>140.13</v>
      </c>
      <c r="F126" s="74" t="e">
        <f t="shared" si="19"/>
        <v>#DIV/0!</v>
      </c>
    </row>
    <row r="127" spans="1:7" ht="32.25" thickBot="1" x14ac:dyDescent="0.3">
      <c r="A127" s="25" t="s">
        <v>120</v>
      </c>
      <c r="B127" s="24">
        <v>391</v>
      </c>
      <c r="C127" s="47"/>
      <c r="D127" s="47">
        <f t="shared" si="20"/>
        <v>32.4</v>
      </c>
      <c r="E127" s="47">
        <f t="shared" si="18"/>
        <v>32.4</v>
      </c>
      <c r="F127" s="74" t="e">
        <f t="shared" si="19"/>
        <v>#DIV/0!</v>
      </c>
    </row>
    <row r="128" spans="1:7" ht="15.75" x14ac:dyDescent="0.25">
      <c r="A128" s="120"/>
      <c r="B128" s="121"/>
      <c r="C128" s="121"/>
      <c r="D128" s="121"/>
      <c r="E128" s="121"/>
      <c r="F128" s="122"/>
    </row>
    <row r="129" spans="1:6" ht="16.5" thickBot="1" x14ac:dyDescent="0.3">
      <c r="A129" s="123" t="s">
        <v>121</v>
      </c>
      <c r="B129" s="124"/>
      <c r="C129" s="124"/>
      <c r="D129" s="124"/>
      <c r="E129" s="124"/>
      <c r="F129" s="24"/>
    </row>
    <row r="130" spans="1:6" ht="16.5" thickBot="1" x14ac:dyDescent="0.3">
      <c r="A130" s="28" t="s">
        <v>122</v>
      </c>
      <c r="B130" s="18">
        <v>400</v>
      </c>
      <c r="C130" s="44"/>
      <c r="D130" s="44"/>
      <c r="E130" s="44">
        <f>D130-C130</f>
        <v>0</v>
      </c>
      <c r="F130" s="77"/>
    </row>
    <row r="131" spans="1:6" ht="16.5" thickBot="1" x14ac:dyDescent="0.3">
      <c r="A131" s="28" t="s">
        <v>123</v>
      </c>
      <c r="B131" s="18">
        <v>410</v>
      </c>
      <c r="C131" s="44"/>
      <c r="D131" s="44"/>
      <c r="E131" s="44">
        <f>D131-C131</f>
        <v>0</v>
      </c>
      <c r="F131" s="78"/>
    </row>
    <row r="132" spans="1:6" ht="16.5" thickBot="1" x14ac:dyDescent="0.3">
      <c r="A132" s="28" t="s">
        <v>124</v>
      </c>
      <c r="B132" s="18">
        <v>420</v>
      </c>
      <c r="C132" s="44"/>
      <c r="D132" s="44"/>
      <c r="E132" s="44">
        <f>D132-C132</f>
        <v>0</v>
      </c>
      <c r="F132" s="73"/>
    </row>
    <row r="133" spans="1:6" ht="32.25" thickBot="1" x14ac:dyDescent="0.3">
      <c r="A133" s="28" t="s">
        <v>125</v>
      </c>
      <c r="B133" s="18">
        <v>430</v>
      </c>
      <c r="C133" s="44"/>
      <c r="D133" s="44"/>
      <c r="E133" s="44">
        <f>D133-C133</f>
        <v>0</v>
      </c>
      <c r="F133" s="73"/>
    </row>
    <row r="134" spans="1:6" ht="15.75" x14ac:dyDescent="0.25">
      <c r="A134" s="5"/>
    </row>
    <row r="135" spans="1:6" ht="15.75" x14ac:dyDescent="0.25">
      <c r="A135" s="5"/>
    </row>
    <row r="136" spans="1:6" ht="15.75" x14ac:dyDescent="0.25">
      <c r="A136" s="30"/>
      <c r="B136" s="30" t="s">
        <v>126</v>
      </c>
      <c r="C136" s="57" t="s">
        <v>126</v>
      </c>
    </row>
    <row r="137" spans="1:6" ht="15.75" x14ac:dyDescent="0.25">
      <c r="A137" s="31" t="s">
        <v>132</v>
      </c>
      <c r="B137" s="27" t="s">
        <v>127</v>
      </c>
      <c r="C137" s="34"/>
      <c r="D137" s="34"/>
      <c r="E137" s="58" t="s">
        <v>133</v>
      </c>
      <c r="F137" s="59"/>
    </row>
    <row r="138" spans="1:6" ht="15.75" x14ac:dyDescent="0.25">
      <c r="A138" s="30"/>
      <c r="C138" s="57"/>
      <c r="E138" s="60"/>
    </row>
    <row r="139" spans="1:6" ht="15.75" x14ac:dyDescent="0.25">
      <c r="A139" s="30"/>
      <c r="B139" s="32"/>
      <c r="C139" s="61"/>
    </row>
    <row r="140" spans="1:6" ht="15.75" x14ac:dyDescent="0.25">
      <c r="A140" s="30" t="s">
        <v>128</v>
      </c>
      <c r="B140" s="32"/>
      <c r="C140" s="62"/>
    </row>
    <row r="141" spans="1:6" ht="15.75" x14ac:dyDescent="0.25">
      <c r="A141" s="5" t="s">
        <v>129</v>
      </c>
    </row>
    <row r="142" spans="1:6" ht="18.75" x14ac:dyDescent="0.25">
      <c r="A142" s="33"/>
    </row>
    <row r="143" spans="1:6" ht="18.75" x14ac:dyDescent="0.25">
      <c r="A143" s="33"/>
      <c r="C143" s="38"/>
      <c r="D143" s="38"/>
    </row>
    <row r="144" spans="1:6" ht="18.75" x14ac:dyDescent="0.25">
      <c r="A144" s="33"/>
      <c r="C144" s="38"/>
      <c r="D144" s="38"/>
    </row>
    <row r="145" spans="1:4" ht="18.75" x14ac:dyDescent="0.25">
      <c r="A145" s="33"/>
      <c r="C145" s="38"/>
      <c r="D145" s="38"/>
    </row>
    <row r="146" spans="1:4" ht="18.75" x14ac:dyDescent="0.25">
      <c r="A146" s="33"/>
      <c r="C146" s="38"/>
      <c r="D146" s="38"/>
    </row>
    <row r="147" spans="1:4" ht="18.75" x14ac:dyDescent="0.25">
      <c r="A147" s="33"/>
      <c r="C147" s="38"/>
      <c r="D147" s="38"/>
    </row>
    <row r="148" spans="1:4" ht="18.75" x14ac:dyDescent="0.25">
      <c r="A148" s="33" t="s">
        <v>130</v>
      </c>
      <c r="C148" s="38"/>
      <c r="D148" s="38"/>
    </row>
  </sheetData>
  <mergeCells count="18">
    <mergeCell ref="E1:F1"/>
    <mergeCell ref="A32:F32"/>
    <mergeCell ref="A31:G31"/>
    <mergeCell ref="B24:C24"/>
    <mergeCell ref="B25:C25"/>
    <mergeCell ref="A41:F41"/>
    <mergeCell ref="A86:B86"/>
    <mergeCell ref="A37:F37"/>
    <mergeCell ref="E2:F2"/>
    <mergeCell ref="E3:F3"/>
    <mergeCell ref="E4:F4"/>
    <mergeCell ref="E5:F5"/>
    <mergeCell ref="E6:F6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9" scale="70" orientation="portrait" r:id="rId1"/>
  <rowBreaks count="2" manualBreakCount="2">
    <brk id="59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квартал для печати</vt:lpstr>
      <vt:lpstr>2 квартал</vt:lpstr>
      <vt:lpstr>'2 квартал'!Область_печати</vt:lpstr>
      <vt:lpstr>'4 квартал 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2020-02-24T10:50:32Z</dcterms:modified>
</cp:coreProperties>
</file>